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Dysarthic Speech Models\"/>
    </mc:Choice>
  </mc:AlternateContent>
  <xr:revisionPtr revIDLastSave="0" documentId="13_ncr:1_{B79BACDB-EB5A-4DDF-8BE4-3EAF7005DDCE}" xr6:coauthVersionLast="47" xr6:coauthVersionMax="47" xr10:uidLastSave="{00000000-0000-0000-0000-000000000000}"/>
  <bookViews>
    <workbookView xWindow="-98" yWindow="-98" windowWidth="20715" windowHeight="13155" xr2:uid="{65B8B18D-9A80-4269-9189-9F5DDA7ECA5A}"/>
  </bookViews>
  <sheets>
    <sheet name="Combined Table" sheetId="17" r:id="rId1"/>
    <sheet name="M04" sheetId="3" r:id="rId2"/>
    <sheet name="F02" sheetId="1" r:id="rId3"/>
    <sheet name="F03" sheetId="4" r:id="rId4"/>
    <sheet name="M12" sheetId="5" r:id="rId5"/>
    <sheet name="M01" sheetId="6" r:id="rId6"/>
    <sheet name="M07" sheetId="7" r:id="rId7"/>
    <sheet name="M16" sheetId="8" r:id="rId8"/>
    <sheet name="M05" sheetId="9" r:id="rId9"/>
    <sheet name="M11" sheetId="10" r:id="rId10"/>
    <sheet name="F04" sheetId="11" r:id="rId11"/>
    <sheet name="M09" sheetId="12" r:id="rId12"/>
    <sheet name="M14" sheetId="13" r:id="rId13"/>
    <sheet name="M10" sheetId="14" r:id="rId14"/>
    <sheet name="M08" sheetId="15" r:id="rId15"/>
    <sheet name="F05" sheetId="16" r:id="rId16"/>
    <sheet name="Sheet1" sheetId="2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4" i="17" l="1"/>
  <c r="C94" i="17"/>
  <c r="C140" i="17"/>
  <c r="D140" i="17"/>
  <c r="D66" i="17"/>
  <c r="C66" i="17"/>
  <c r="D38" i="17"/>
  <c r="C38" i="17"/>
  <c r="D11" i="17"/>
  <c r="C86" i="16"/>
  <c r="C77" i="16"/>
  <c r="C68" i="16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<sst xmlns="http://schemas.openxmlformats.org/spreadsheetml/2006/main" count="463" uniqueCount="217">
  <si>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</si>
  <si>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</si>
  <si>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</si>
  <si>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</si>
  <si>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</si>
  <si>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</si>
  <si>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</si>
  <si>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</si>
  <si>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</si>
  <si>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</si>
  <si>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</si>
  <si>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</si>
  <si>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</si>
  <si>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</si>
  <si>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</si>
  <si>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</si>
  <si>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</si>
  <si>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</si>
  <si>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</si>
  <si>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</si>
  <si>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</si>
  <si>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</si>
  <si>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</si>
  <si>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</si>
  <si>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</si>
  <si>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</si>
  <si>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</si>
  <si>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</si>
  <si>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</si>
  <si>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</si>
  <si>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</si>
  <si>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</si>
  <si>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</si>
  <si>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</si>
  <si>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</si>
  <si>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</si>
  <si>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</si>
  <si>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</si>
  <si>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</si>
  <si>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</si>
  <si>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</si>
  <si>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</si>
  <si>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</si>
  <si>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</si>
  <si>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</si>
  <si>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</si>
  <si>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</si>
  <si>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</si>
  <si>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</si>
  <si>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</si>
  <si>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</si>
  <si>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</si>
  <si>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</si>
  <si>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</si>
  <si>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</si>
  <si>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</si>
  <si>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</si>
  <si>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</si>
  <si>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</si>
  <si>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</si>
  <si>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</si>
  <si>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</si>
  <si>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</si>
  <si>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</si>
  <si>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</si>
  <si>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</si>
  <si>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</si>
  <si>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</si>
  <si>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</si>
  <si>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</si>
  <si>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</si>
  <si>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</si>
  <si>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</si>
  <si>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</si>
  <si>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</si>
  <si>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</si>
  <si>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</si>
  <si>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</si>
  <si>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</si>
  <si>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</si>
  <si>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</si>
  <si>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</si>
  <si>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</si>
  <si>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</si>
  <si>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</si>
  <si>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</si>
  <si>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</si>
  <si>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</si>
  <si>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</si>
  <si>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</si>
  <si>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</si>
  <si>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</si>
  <si>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</si>
  <si>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</si>
  <si>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</si>
  <si>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</si>
  <si>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</si>
  <si>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</si>
  <si>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</si>
  <si>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</si>
  <si>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</si>
  <si>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</si>
  <si>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</si>
  <si>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</si>
  <si>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</si>
  <si>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</si>
  <si>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</si>
  <si>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</si>
  <si>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</si>
  <si>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</si>
  <si>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</si>
  <si>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</si>
  <si>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</si>
  <si>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</si>
  <si>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</si>
  <si>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</si>
  <si>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</si>
  <si>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</si>
  <si>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</si>
  <si>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</si>
  <si>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</si>
  <si>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</si>
  <si>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</si>
  <si>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</si>
  <si>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</si>
  <si>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</si>
  <si>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</si>
  <si>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</si>
  <si>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</si>
  <si>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</si>
  <si>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</si>
  <si>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</si>
  <si>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</si>
  <si>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</si>
  <si>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</si>
  <si>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</si>
  <si>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</si>
  <si>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</si>
  <si>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</si>
  <si>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</si>
  <si>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</si>
  <si>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</si>
  <si>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</si>
  <si>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</si>
  <si>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</si>
  <si>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</si>
  <si>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</si>
  <si>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</si>
  <si>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</si>
  <si>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</si>
  <si>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</si>
  <si>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</si>
  <si>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</si>
  <si>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</si>
  <si>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</si>
  <si>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</si>
  <si>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</si>
  <si>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</si>
  <si>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</si>
  <si>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</si>
  <si>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</si>
  <si>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</si>
  <si>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</si>
  <si>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</si>
  <si>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</si>
  <si>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</si>
  <si>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</si>
  <si>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</si>
  <si>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</si>
  <si>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</si>
  <si>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</si>
  <si>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</si>
  <si>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</si>
  <si>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</si>
  <si>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</si>
  <si>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</si>
  <si>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</si>
  <si>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</si>
  <si>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</si>
  <si>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</si>
  <si>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</si>
  <si>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</si>
  <si>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</si>
  <si>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</si>
  <si>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</si>
  <si>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</si>
  <si>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</si>
  <si>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</si>
  <si>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</si>
  <si>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</si>
  <si>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</si>
  <si>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</si>
  <si>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</si>
  <si>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</si>
  <si>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</si>
  <si>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</si>
  <si>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</si>
  <si>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</si>
  <si>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0x7fd66042a250&gt;</t>
  </si>
  <si>
    <t>Speaker</t>
  </si>
  <si>
    <t>Speech Vision Accuracy</t>
  </si>
  <si>
    <t>Transformer Accuracy</t>
  </si>
  <si>
    <t>Intelligibility</t>
  </si>
  <si>
    <t>Very Low</t>
  </si>
  <si>
    <t>Low</t>
  </si>
  <si>
    <t>Mild</t>
  </si>
  <si>
    <t>High</t>
  </si>
  <si>
    <t>M05</t>
  </si>
  <si>
    <t>F05</t>
  </si>
  <si>
    <t>M07_D3</t>
  </si>
  <si>
    <t>F02_T3</t>
  </si>
  <si>
    <t>M10_TE+D1</t>
  </si>
  <si>
    <t>M08_TE+D123</t>
  </si>
  <si>
    <t>Very Low Intelligibility (WRA %)</t>
  </si>
  <si>
    <t>Low Intelligibility (WRA %)</t>
  </si>
  <si>
    <t>Mild Intelligibility (WRA %)</t>
  </si>
  <si>
    <t>High Intelligibility (WRA 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</si>
</sst>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/>
    <xf numFmtId="0" fontId="1" fillId="0" borderId="14" xfId="0" applyFont="1" applyBorder="1" applyAlignment="1">
      <alignment horizontal="center"/>
    </xf>
    <xf numFmtId="0" fontId="0" fillId="0" borderId="3" xfId="0" applyBorder="1"/>
    <xf numFmtId="0" fontId="0" fillId="0" borderId="15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/>
    <xf numFmtId="0" fontId="0" fillId="0" borderId="8" xfId="0" applyBorder="1"/>
    <xf numFmtId="0" fontId="0" fillId="0" borderId="0" xfId="0" applyBorder="1"/>
    <xf numFmtId="0" fontId="0" fillId="0" borderId="0" xfId="0" applyBorder="1" applyAlignment="1">
      <alignment wrapText="1"/>
    </xf>
    <xf numFmtId="0" fontId="0" fillId="0" borderId="0" xfId="0" applyBorder="1" applyAlignment="1"/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center" wrapText="1"/>
    </xf>
    <xf numFmtId="0" fontId="0" fillId="0" borderId="23" xfId="0" applyBorder="1"/>
    <xf numFmtId="0" fontId="0" fillId="0" borderId="14" xfId="0" applyBorder="1"/>
    <xf numFmtId="0" fontId="0" fillId="0" borderId="24" xfId="0" applyBorder="1"/>
    <xf numFmtId="0" fontId="2" fillId="0" borderId="22" xfId="0" applyFont="1" applyBorder="1" applyAlignment="1">
      <alignment horizontal="center"/>
    </xf>
    <xf numFmtId="0" fontId="2" fillId="0" borderId="14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59.375</c:v>
                </c:pt>
                <c:pt idx="1">
                  <c:v>75</c:v>
                </c:pt>
                <c:pt idx="2">
                  <c:v>75</c:v>
                </c:pt>
                <c:pt idx="3">
                  <c:v>76.5625</c:v>
                </c:pt>
                <c:pt idx="4">
                  <c:v>78.125</c:v>
                </c:pt>
                <c:pt idx="5">
                  <c:v>84.375</c:v>
                </c:pt>
                <c:pt idx="6">
                  <c:v>81.25</c:v>
                </c:pt>
                <c:pt idx="7">
                  <c:v>82.8125</c:v>
                </c:pt>
                <c:pt idx="8">
                  <c:v>81.25</c:v>
                </c:pt>
                <c:pt idx="9">
                  <c:v>71.875</c:v>
                </c:pt>
                <c:pt idx="10">
                  <c:v>78.125</c:v>
                </c:pt>
                <c:pt idx="11">
                  <c:v>81.25</c:v>
                </c:pt>
                <c:pt idx="12">
                  <c:v>81.25</c:v>
                </c:pt>
                <c:pt idx="13">
                  <c:v>79.6875</c:v>
                </c:pt>
                <c:pt idx="14">
                  <c:v>84.375</c:v>
                </c:pt>
                <c:pt idx="15">
                  <c:v>89.0625</c:v>
                </c:pt>
                <c:pt idx="16">
                  <c:v>89.0625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89.0625</c:v>
                </c:pt>
                <c:pt idx="22">
                  <c:v>89.0625</c:v>
                </c:pt>
                <c:pt idx="23">
                  <c:v>89.0625</c:v>
                </c:pt>
                <c:pt idx="24">
                  <c:v>89.0625</c:v>
                </c:pt>
                <c:pt idx="25">
                  <c:v>89.0625</c:v>
                </c:pt>
                <c:pt idx="26">
                  <c:v>89.0625</c:v>
                </c:pt>
                <c:pt idx="27">
                  <c:v>89.0625</c:v>
                </c:pt>
                <c:pt idx="28">
                  <c:v>89.0625</c:v>
                </c:pt>
                <c:pt idx="29">
                  <c:v>89.0625</c:v>
                </c:pt>
                <c:pt idx="30">
                  <c:v>87.5</c:v>
                </c:pt>
                <c:pt idx="31">
                  <c:v>87.5</c:v>
                </c:pt>
                <c:pt idx="32">
                  <c:v>87.5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png"/><Relationship Id="rId13" Type="http://schemas.openxmlformats.org/officeDocument/2006/relationships/image" Target="../media/image180.png"/><Relationship Id="rId18" Type="http://schemas.openxmlformats.org/officeDocument/2006/relationships/image" Target="../media/image185.png"/><Relationship Id="rId3" Type="http://schemas.openxmlformats.org/officeDocument/2006/relationships/image" Target="../media/image172.png"/><Relationship Id="rId7" Type="http://schemas.openxmlformats.org/officeDocument/2006/relationships/image" Target="../media/image176.png"/><Relationship Id="rId12" Type="http://schemas.openxmlformats.org/officeDocument/2006/relationships/image" Target="../media/image18.png"/><Relationship Id="rId17" Type="http://schemas.openxmlformats.org/officeDocument/2006/relationships/image" Target="../media/image184.png"/><Relationship Id="rId2" Type="http://schemas.openxmlformats.org/officeDocument/2006/relationships/image" Target="../media/image171.png"/><Relationship Id="rId16" Type="http://schemas.openxmlformats.org/officeDocument/2006/relationships/image" Target="../media/image183.png"/><Relationship Id="rId20" Type="http://schemas.openxmlformats.org/officeDocument/2006/relationships/image" Target="../media/image187.png"/><Relationship Id="rId1" Type="http://schemas.openxmlformats.org/officeDocument/2006/relationships/image" Target="../media/image170.png"/><Relationship Id="rId6" Type="http://schemas.openxmlformats.org/officeDocument/2006/relationships/image" Target="../media/image175.png"/><Relationship Id="rId11" Type="http://schemas.openxmlformats.org/officeDocument/2006/relationships/image" Target="../media/image17.png"/><Relationship Id="rId5" Type="http://schemas.openxmlformats.org/officeDocument/2006/relationships/image" Target="../media/image174.png"/><Relationship Id="rId15" Type="http://schemas.openxmlformats.org/officeDocument/2006/relationships/image" Target="../media/image182.png"/><Relationship Id="rId10" Type="http://schemas.openxmlformats.org/officeDocument/2006/relationships/image" Target="../media/image179.png"/><Relationship Id="rId19" Type="http://schemas.openxmlformats.org/officeDocument/2006/relationships/image" Target="../media/image186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Relationship Id="rId14" Type="http://schemas.openxmlformats.org/officeDocument/2006/relationships/image" Target="../media/image18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13" Type="http://schemas.openxmlformats.org/officeDocument/2006/relationships/image" Target="../media/image198.png"/><Relationship Id="rId18" Type="http://schemas.openxmlformats.org/officeDocument/2006/relationships/image" Target="../media/image203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12" Type="http://schemas.openxmlformats.org/officeDocument/2006/relationships/image" Target="../media/image20.png"/><Relationship Id="rId17" Type="http://schemas.openxmlformats.org/officeDocument/2006/relationships/image" Target="../media/image202.png"/><Relationship Id="rId2" Type="http://schemas.openxmlformats.org/officeDocument/2006/relationships/image" Target="../media/image189.png"/><Relationship Id="rId16" Type="http://schemas.openxmlformats.org/officeDocument/2006/relationships/image" Target="../media/image201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11" Type="http://schemas.openxmlformats.org/officeDocument/2006/relationships/image" Target="../media/image19.png"/><Relationship Id="rId5" Type="http://schemas.openxmlformats.org/officeDocument/2006/relationships/image" Target="../media/image192.png"/><Relationship Id="rId15" Type="http://schemas.openxmlformats.org/officeDocument/2006/relationships/image" Target="../media/image200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Relationship Id="rId14" Type="http://schemas.openxmlformats.org/officeDocument/2006/relationships/image" Target="../media/image19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1.png"/><Relationship Id="rId13" Type="http://schemas.openxmlformats.org/officeDocument/2006/relationships/image" Target="../media/image216.png"/><Relationship Id="rId18" Type="http://schemas.openxmlformats.org/officeDocument/2006/relationships/image" Target="../media/image221.png"/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12" Type="http://schemas.openxmlformats.org/officeDocument/2006/relationships/image" Target="../media/image215.png"/><Relationship Id="rId17" Type="http://schemas.openxmlformats.org/officeDocument/2006/relationships/image" Target="../media/image220.png"/><Relationship Id="rId2" Type="http://schemas.openxmlformats.org/officeDocument/2006/relationships/image" Target="../media/image205.png"/><Relationship Id="rId16" Type="http://schemas.openxmlformats.org/officeDocument/2006/relationships/image" Target="../media/image219.png"/><Relationship Id="rId20" Type="http://schemas.openxmlformats.org/officeDocument/2006/relationships/image" Target="../media/image22.png"/><Relationship Id="rId1" Type="http://schemas.openxmlformats.org/officeDocument/2006/relationships/image" Target="../media/image204.png"/><Relationship Id="rId6" Type="http://schemas.openxmlformats.org/officeDocument/2006/relationships/image" Target="../media/image209.png"/><Relationship Id="rId11" Type="http://schemas.openxmlformats.org/officeDocument/2006/relationships/image" Target="../media/image214.png"/><Relationship Id="rId5" Type="http://schemas.openxmlformats.org/officeDocument/2006/relationships/image" Target="../media/image208.png"/><Relationship Id="rId15" Type="http://schemas.openxmlformats.org/officeDocument/2006/relationships/image" Target="../media/image218.png"/><Relationship Id="rId10" Type="http://schemas.openxmlformats.org/officeDocument/2006/relationships/image" Target="../media/image213.png"/><Relationship Id="rId19" Type="http://schemas.openxmlformats.org/officeDocument/2006/relationships/image" Target="../media/image21.png"/><Relationship Id="rId4" Type="http://schemas.openxmlformats.org/officeDocument/2006/relationships/image" Target="../media/image207.png"/><Relationship Id="rId9" Type="http://schemas.openxmlformats.org/officeDocument/2006/relationships/image" Target="../media/image212.png"/><Relationship Id="rId14" Type="http://schemas.openxmlformats.org/officeDocument/2006/relationships/image" Target="../media/image21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3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7.png"/><Relationship Id="rId13" Type="http://schemas.openxmlformats.org/officeDocument/2006/relationships/image" Target="../media/image25.png"/><Relationship Id="rId18" Type="http://schemas.openxmlformats.org/officeDocument/2006/relationships/image" Target="../media/image255.png"/><Relationship Id="rId3" Type="http://schemas.openxmlformats.org/officeDocument/2006/relationships/image" Target="../media/image242.png"/><Relationship Id="rId7" Type="http://schemas.openxmlformats.org/officeDocument/2006/relationships/image" Target="../media/image246.png"/><Relationship Id="rId12" Type="http://schemas.openxmlformats.org/officeDocument/2006/relationships/image" Target="../media/image251.png"/><Relationship Id="rId17" Type="http://schemas.openxmlformats.org/officeDocument/2006/relationships/image" Target="../media/image254.png"/><Relationship Id="rId2" Type="http://schemas.openxmlformats.org/officeDocument/2006/relationships/image" Target="../media/image241.png"/><Relationship Id="rId16" Type="http://schemas.openxmlformats.org/officeDocument/2006/relationships/image" Target="../media/image253.png"/><Relationship Id="rId20" Type="http://schemas.openxmlformats.org/officeDocument/2006/relationships/image" Target="../media/image257.png"/><Relationship Id="rId1" Type="http://schemas.openxmlformats.org/officeDocument/2006/relationships/image" Target="../media/image240.png"/><Relationship Id="rId6" Type="http://schemas.openxmlformats.org/officeDocument/2006/relationships/image" Target="../media/image245.png"/><Relationship Id="rId11" Type="http://schemas.openxmlformats.org/officeDocument/2006/relationships/image" Target="../media/image250.png"/><Relationship Id="rId5" Type="http://schemas.openxmlformats.org/officeDocument/2006/relationships/image" Target="../media/image244.png"/><Relationship Id="rId15" Type="http://schemas.openxmlformats.org/officeDocument/2006/relationships/image" Target="../media/image252.png"/><Relationship Id="rId10" Type="http://schemas.openxmlformats.org/officeDocument/2006/relationships/image" Target="../media/image249.png"/><Relationship Id="rId19" Type="http://schemas.openxmlformats.org/officeDocument/2006/relationships/image" Target="../media/image256.png"/><Relationship Id="rId4" Type="http://schemas.openxmlformats.org/officeDocument/2006/relationships/image" Target="../media/image243.png"/><Relationship Id="rId9" Type="http://schemas.openxmlformats.org/officeDocument/2006/relationships/image" Target="../media/image248.png"/><Relationship Id="rId14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5.png"/><Relationship Id="rId13" Type="http://schemas.openxmlformats.org/officeDocument/2006/relationships/image" Target="../media/image270.png"/><Relationship Id="rId18" Type="http://schemas.openxmlformats.org/officeDocument/2006/relationships/image" Target="../media/image28.png"/><Relationship Id="rId3" Type="http://schemas.openxmlformats.org/officeDocument/2006/relationships/image" Target="../media/image260.png"/><Relationship Id="rId7" Type="http://schemas.openxmlformats.org/officeDocument/2006/relationships/image" Target="../media/image264.png"/><Relationship Id="rId12" Type="http://schemas.openxmlformats.org/officeDocument/2006/relationships/image" Target="../media/image269.png"/><Relationship Id="rId17" Type="http://schemas.openxmlformats.org/officeDocument/2006/relationships/image" Target="../media/image27.png"/><Relationship Id="rId2" Type="http://schemas.openxmlformats.org/officeDocument/2006/relationships/image" Target="../media/image259.png"/><Relationship Id="rId16" Type="http://schemas.openxmlformats.org/officeDocument/2006/relationships/image" Target="../media/image273.png"/><Relationship Id="rId20" Type="http://schemas.openxmlformats.org/officeDocument/2006/relationships/image" Target="../media/image275.png"/><Relationship Id="rId1" Type="http://schemas.openxmlformats.org/officeDocument/2006/relationships/image" Target="../media/image258.png"/><Relationship Id="rId6" Type="http://schemas.openxmlformats.org/officeDocument/2006/relationships/image" Target="../media/image263.png"/><Relationship Id="rId11" Type="http://schemas.openxmlformats.org/officeDocument/2006/relationships/image" Target="../media/image268.png"/><Relationship Id="rId5" Type="http://schemas.openxmlformats.org/officeDocument/2006/relationships/image" Target="../media/image262.png"/><Relationship Id="rId15" Type="http://schemas.openxmlformats.org/officeDocument/2006/relationships/image" Target="../media/image272.png"/><Relationship Id="rId10" Type="http://schemas.openxmlformats.org/officeDocument/2006/relationships/image" Target="../media/image267.png"/><Relationship Id="rId19" Type="http://schemas.openxmlformats.org/officeDocument/2006/relationships/image" Target="../media/image274.png"/><Relationship Id="rId4" Type="http://schemas.openxmlformats.org/officeDocument/2006/relationships/image" Target="../media/image261.png"/><Relationship Id="rId9" Type="http://schemas.openxmlformats.org/officeDocument/2006/relationships/image" Target="../media/image266.png"/><Relationship Id="rId14" Type="http://schemas.openxmlformats.org/officeDocument/2006/relationships/image" Target="../media/image27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3.png"/><Relationship Id="rId13" Type="http://schemas.openxmlformats.org/officeDocument/2006/relationships/image" Target="../media/image288.png"/><Relationship Id="rId18" Type="http://schemas.openxmlformats.org/officeDocument/2006/relationships/image" Target="../media/image293.png"/><Relationship Id="rId3" Type="http://schemas.openxmlformats.org/officeDocument/2006/relationships/image" Target="../media/image278.png"/><Relationship Id="rId7" Type="http://schemas.openxmlformats.org/officeDocument/2006/relationships/image" Target="../media/image282.png"/><Relationship Id="rId12" Type="http://schemas.openxmlformats.org/officeDocument/2006/relationships/image" Target="../media/image287.png"/><Relationship Id="rId17" Type="http://schemas.openxmlformats.org/officeDocument/2006/relationships/image" Target="../media/image292.png"/><Relationship Id="rId2" Type="http://schemas.openxmlformats.org/officeDocument/2006/relationships/image" Target="../media/image277.png"/><Relationship Id="rId16" Type="http://schemas.openxmlformats.org/officeDocument/2006/relationships/image" Target="../media/image291.png"/><Relationship Id="rId20" Type="http://schemas.openxmlformats.org/officeDocument/2006/relationships/image" Target="../media/image30.png"/><Relationship Id="rId1" Type="http://schemas.openxmlformats.org/officeDocument/2006/relationships/image" Target="../media/image276.png"/><Relationship Id="rId6" Type="http://schemas.openxmlformats.org/officeDocument/2006/relationships/image" Target="../media/image281.png"/><Relationship Id="rId11" Type="http://schemas.openxmlformats.org/officeDocument/2006/relationships/image" Target="../media/image286.png"/><Relationship Id="rId5" Type="http://schemas.openxmlformats.org/officeDocument/2006/relationships/image" Target="../media/image280.png"/><Relationship Id="rId15" Type="http://schemas.openxmlformats.org/officeDocument/2006/relationships/image" Target="../media/image290.png"/><Relationship Id="rId10" Type="http://schemas.openxmlformats.org/officeDocument/2006/relationships/image" Target="../media/image285.png"/><Relationship Id="rId19" Type="http://schemas.openxmlformats.org/officeDocument/2006/relationships/image" Target="../media/image29.png"/><Relationship Id="rId4" Type="http://schemas.openxmlformats.org/officeDocument/2006/relationships/image" Target="../media/image279.png"/><Relationship Id="rId9" Type="http://schemas.openxmlformats.org/officeDocument/2006/relationships/image" Target="../media/image284.png"/><Relationship Id="rId14" Type="http://schemas.openxmlformats.org/officeDocument/2006/relationships/image" Target="../media/image28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2.png"/><Relationship Id="rId16" Type="http://schemas.openxmlformats.org/officeDocument/2006/relationships/image" Target="../media/image45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2.png"/><Relationship Id="rId5" Type="http://schemas.openxmlformats.org/officeDocument/2006/relationships/image" Target="../media/image35.png"/><Relationship Id="rId15" Type="http://schemas.openxmlformats.org/officeDocument/2006/relationships/image" Target="../media/image44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12.png"/><Relationship Id="rId17" Type="http://schemas.openxmlformats.org/officeDocument/2006/relationships/image" Target="../media/image62.png"/><Relationship Id="rId2" Type="http://schemas.openxmlformats.org/officeDocument/2006/relationships/image" Target="../media/image49.png"/><Relationship Id="rId16" Type="http://schemas.openxmlformats.org/officeDocument/2006/relationships/image" Target="../media/image61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11.png"/><Relationship Id="rId5" Type="http://schemas.openxmlformats.org/officeDocument/2006/relationships/image" Target="../media/image52.png"/><Relationship Id="rId15" Type="http://schemas.openxmlformats.org/officeDocument/2006/relationships/image" Target="../media/image60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5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3.png"/><Relationship Id="rId18" Type="http://schemas.openxmlformats.org/officeDocument/2006/relationships/image" Target="../media/image79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17" Type="http://schemas.openxmlformats.org/officeDocument/2006/relationships/image" Target="../media/image78.png"/><Relationship Id="rId2" Type="http://schemas.openxmlformats.org/officeDocument/2006/relationships/image" Target="../media/image65.png"/><Relationship Id="rId16" Type="http://schemas.openxmlformats.org/officeDocument/2006/relationships/image" Target="../media/image77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6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12" Type="http://schemas.openxmlformats.org/officeDocument/2006/relationships/image" Target="../media/image6.png"/><Relationship Id="rId17" Type="http://schemas.openxmlformats.org/officeDocument/2006/relationships/image" Target="../media/image94.png"/><Relationship Id="rId2" Type="http://schemas.openxmlformats.org/officeDocument/2006/relationships/image" Target="../media/image81.png"/><Relationship Id="rId16" Type="http://schemas.openxmlformats.org/officeDocument/2006/relationships/image" Target="../media/image93.png"/><Relationship Id="rId20" Type="http://schemas.openxmlformats.org/officeDocument/2006/relationships/image" Target="../media/image97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5.png"/><Relationship Id="rId5" Type="http://schemas.openxmlformats.org/officeDocument/2006/relationships/image" Target="../media/image84.png"/><Relationship Id="rId15" Type="http://schemas.openxmlformats.org/officeDocument/2006/relationships/image" Target="../media/image92.png"/><Relationship Id="rId10" Type="http://schemas.openxmlformats.org/officeDocument/2006/relationships/image" Target="../media/image89.png"/><Relationship Id="rId19" Type="http://schemas.openxmlformats.org/officeDocument/2006/relationships/image" Target="../media/image96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Relationship Id="rId14" Type="http://schemas.openxmlformats.org/officeDocument/2006/relationships/image" Target="../media/image9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8.png"/><Relationship Id="rId18" Type="http://schemas.openxmlformats.org/officeDocument/2006/relationships/image" Target="../media/image113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2.png"/><Relationship Id="rId2" Type="http://schemas.openxmlformats.org/officeDocument/2006/relationships/image" Target="../media/image99.png"/><Relationship Id="rId16" Type="http://schemas.openxmlformats.org/officeDocument/2006/relationships/image" Target="../media/image111.png"/><Relationship Id="rId20" Type="http://schemas.openxmlformats.org/officeDocument/2006/relationships/image" Target="../media/image115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0.png"/><Relationship Id="rId10" Type="http://schemas.openxmlformats.org/officeDocument/2006/relationships/image" Target="../media/image107.png"/><Relationship Id="rId19" Type="http://schemas.openxmlformats.org/officeDocument/2006/relationships/image" Target="../media/image114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18" Type="http://schemas.openxmlformats.org/officeDocument/2006/relationships/image" Target="../media/image133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17" Type="http://schemas.openxmlformats.org/officeDocument/2006/relationships/image" Target="../media/image132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20" Type="http://schemas.openxmlformats.org/officeDocument/2006/relationships/image" Target="../media/image10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10" Type="http://schemas.openxmlformats.org/officeDocument/2006/relationships/image" Target="../media/image125.png"/><Relationship Id="rId19" Type="http://schemas.openxmlformats.org/officeDocument/2006/relationships/image" Target="../media/image9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3.png"/><Relationship Id="rId18" Type="http://schemas.openxmlformats.org/officeDocument/2006/relationships/image" Target="../media/image149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17" Type="http://schemas.openxmlformats.org/officeDocument/2006/relationships/image" Target="../media/image148.png"/><Relationship Id="rId2" Type="http://schemas.openxmlformats.org/officeDocument/2006/relationships/image" Target="../media/image135.png"/><Relationship Id="rId16" Type="http://schemas.openxmlformats.org/officeDocument/2006/relationships/image" Target="../media/image147.png"/><Relationship Id="rId20" Type="http://schemas.openxmlformats.org/officeDocument/2006/relationships/image" Target="../media/image151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5" Type="http://schemas.openxmlformats.org/officeDocument/2006/relationships/image" Target="../media/image146.png"/><Relationship Id="rId10" Type="http://schemas.openxmlformats.org/officeDocument/2006/relationships/image" Target="../media/image143.png"/><Relationship Id="rId19" Type="http://schemas.openxmlformats.org/officeDocument/2006/relationships/image" Target="../media/image150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13" Type="http://schemas.openxmlformats.org/officeDocument/2006/relationships/image" Target="../media/image15.png"/><Relationship Id="rId18" Type="http://schemas.openxmlformats.org/officeDocument/2006/relationships/image" Target="../media/image167.png"/><Relationship Id="rId3" Type="http://schemas.openxmlformats.org/officeDocument/2006/relationships/image" Target="../media/image154.png"/><Relationship Id="rId7" Type="http://schemas.openxmlformats.org/officeDocument/2006/relationships/image" Target="../media/image158.png"/><Relationship Id="rId12" Type="http://schemas.openxmlformats.org/officeDocument/2006/relationships/image" Target="../media/image163.png"/><Relationship Id="rId17" Type="http://schemas.openxmlformats.org/officeDocument/2006/relationships/image" Target="../media/image166.png"/><Relationship Id="rId2" Type="http://schemas.openxmlformats.org/officeDocument/2006/relationships/image" Target="../media/image153.png"/><Relationship Id="rId16" Type="http://schemas.openxmlformats.org/officeDocument/2006/relationships/image" Target="../media/image165.png"/><Relationship Id="rId20" Type="http://schemas.openxmlformats.org/officeDocument/2006/relationships/image" Target="../media/image169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5" Type="http://schemas.openxmlformats.org/officeDocument/2006/relationships/image" Target="../media/image156.png"/><Relationship Id="rId15" Type="http://schemas.openxmlformats.org/officeDocument/2006/relationships/image" Target="../media/image164.png"/><Relationship Id="rId10" Type="http://schemas.openxmlformats.org/officeDocument/2006/relationships/image" Target="../media/image161.png"/><Relationship Id="rId19" Type="http://schemas.openxmlformats.org/officeDocument/2006/relationships/image" Target="../media/image168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Relationship Id="rId1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595313</xdr:colOff>
      <xdr:row>1</xdr:row>
      <xdr:rowOff>161926</xdr:rowOff>
    </xdr:from>
    <xdr:to>
      <xdr:col>4</xdr:col>
      <xdr:colOff>2314575</xdr:colOff>
      <xdr:row>8</xdr:row>
      <xdr:rowOff>114301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2EA0F9-9878-423D-8845-6486E0BFD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1313" y="347664"/>
          <a:ext cx="1719262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509589</xdr:colOff>
      <xdr:row>1</xdr:row>
      <xdr:rowOff>176213</xdr:rowOff>
    </xdr:from>
    <xdr:to>
      <xdr:col>5</xdr:col>
      <xdr:colOff>2505871</xdr:colOff>
      <xdr:row>8</xdr:row>
      <xdr:rowOff>90488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1F420F-7B04-4861-BDA3-031AD38A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72514" y="361951"/>
          <a:ext cx="1996282" cy="1181100"/>
        </a:xfrm>
        <a:prstGeom prst="rect">
          <a:avLst/>
        </a:prstGeom>
      </xdr:spPr>
    </xdr:pic>
    <xdr:clientData/>
  </xdr:twoCellAnchor>
  <xdr:twoCellAnchor editAs="oneCell">
    <xdr:from>
      <xdr:col>4</xdr:col>
      <xdr:colOff>452826</xdr:colOff>
      <xdr:row>10</xdr:row>
      <xdr:rowOff>57769</xdr:rowOff>
    </xdr:from>
    <xdr:to>
      <xdr:col>4</xdr:col>
      <xdr:colOff>2410670</xdr:colOff>
      <xdr:row>18</xdr:row>
      <xdr:rowOff>65369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C1343D-D150-434B-AC58-6CDA75F77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5881" y="1879303"/>
          <a:ext cx="1957844" cy="1460899"/>
        </a:xfrm>
        <a:prstGeom prst="rect">
          <a:avLst/>
        </a:prstGeom>
      </xdr:spPr>
    </xdr:pic>
    <xdr:clientData/>
  </xdr:twoCellAnchor>
  <xdr:twoCellAnchor editAs="oneCell">
    <xdr:from>
      <xdr:col>5</xdr:col>
      <xdr:colOff>535689</xdr:colOff>
      <xdr:row>10</xdr:row>
      <xdr:rowOff>171947</xdr:rowOff>
    </xdr:from>
    <xdr:to>
      <xdr:col>5</xdr:col>
      <xdr:colOff>2767431</xdr:colOff>
      <xdr:row>18</xdr:row>
      <xdr:rowOff>30085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18C8A5-6A87-45AD-865B-C205B4AD9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58589" y="1993481"/>
          <a:ext cx="2231742" cy="1311437"/>
        </a:xfrm>
        <a:prstGeom prst="rect">
          <a:avLst/>
        </a:prstGeom>
      </xdr:spPr>
    </xdr:pic>
    <xdr:clientData/>
  </xdr:twoCellAnchor>
  <xdr:twoCellAnchor editAs="oneCell">
    <xdr:from>
      <xdr:col>4</xdr:col>
      <xdr:colOff>402603</xdr:colOff>
      <xdr:row>19</xdr:row>
      <xdr:rowOff>68738</xdr:rowOff>
    </xdr:from>
    <xdr:to>
      <xdr:col>4</xdr:col>
      <xdr:colOff>2458006</xdr:colOff>
      <xdr:row>27</xdr:row>
      <xdr:rowOff>150097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21A17E0-D656-4C9B-9117-5F195F0CF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658" y="3525233"/>
          <a:ext cx="2055403" cy="1534658"/>
        </a:xfrm>
        <a:prstGeom prst="rect">
          <a:avLst/>
        </a:prstGeom>
      </xdr:spPr>
    </xdr:pic>
    <xdr:clientData/>
  </xdr:twoCellAnchor>
  <xdr:twoCellAnchor editAs="oneCell">
    <xdr:from>
      <xdr:col>5</xdr:col>
      <xdr:colOff>274949</xdr:colOff>
      <xdr:row>19</xdr:row>
      <xdr:rowOff>78557</xdr:rowOff>
    </xdr:from>
    <xdr:to>
      <xdr:col>5</xdr:col>
      <xdr:colOff>2756196</xdr:colOff>
      <xdr:row>27</xdr:row>
      <xdr:rowOff>95920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9C0B4-CC45-4F7E-9DB5-85A696FEB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7849" y="3535052"/>
          <a:ext cx="2481247" cy="1470662"/>
        </a:xfrm>
        <a:prstGeom prst="rect">
          <a:avLst/>
        </a:prstGeom>
      </xdr:spPr>
    </xdr:pic>
    <xdr:clientData/>
  </xdr:twoCellAnchor>
  <xdr:twoCellAnchor editAs="oneCell">
    <xdr:from>
      <xdr:col>4</xdr:col>
      <xdr:colOff>451701</xdr:colOff>
      <xdr:row>28</xdr:row>
      <xdr:rowOff>127654</xdr:rowOff>
    </xdr:from>
    <xdr:to>
      <xdr:col>4</xdr:col>
      <xdr:colOff>2380533</xdr:colOff>
      <xdr:row>36</xdr:row>
      <xdr:rowOff>134091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B9B890-EA6D-48FB-B32A-58DDD6FF1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4756" y="5219111"/>
          <a:ext cx="1928832" cy="1459736"/>
        </a:xfrm>
        <a:prstGeom prst="rect">
          <a:avLst/>
        </a:prstGeom>
      </xdr:spPr>
    </xdr:pic>
    <xdr:clientData/>
  </xdr:twoCellAnchor>
  <xdr:twoCellAnchor editAs="oneCell">
    <xdr:from>
      <xdr:col>5</xdr:col>
      <xdr:colOff>58917</xdr:colOff>
      <xdr:row>28</xdr:row>
      <xdr:rowOff>58917</xdr:rowOff>
    </xdr:from>
    <xdr:to>
      <xdr:col>5</xdr:col>
      <xdr:colOff>2641468</xdr:colOff>
      <xdr:row>36</xdr:row>
      <xdr:rowOff>156971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FBF527-1207-462B-AF63-821BBBCA8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1817" y="5150374"/>
          <a:ext cx="2582551" cy="1551353"/>
        </a:xfrm>
        <a:prstGeom prst="rect">
          <a:avLst/>
        </a:prstGeom>
      </xdr:spPr>
    </xdr:pic>
    <xdr:clientData/>
  </xdr:twoCellAnchor>
  <xdr:twoCellAnchor editAs="oneCell">
    <xdr:from>
      <xdr:col>4</xdr:col>
      <xdr:colOff>389395</xdr:colOff>
      <xdr:row>38</xdr:row>
      <xdr:rowOff>96057</xdr:rowOff>
    </xdr:from>
    <xdr:to>
      <xdr:col>4</xdr:col>
      <xdr:colOff>2302871</xdr:colOff>
      <xdr:row>46</xdr:row>
      <xdr:rowOff>87723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5937A6-641F-405A-B31B-69D23AD5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3781" y="6868494"/>
          <a:ext cx="1913476" cy="1412344"/>
        </a:xfrm>
        <a:prstGeom prst="rect">
          <a:avLst/>
        </a:prstGeom>
      </xdr:spPr>
    </xdr:pic>
    <xdr:clientData/>
  </xdr:twoCellAnchor>
  <xdr:twoCellAnchor editAs="oneCell">
    <xdr:from>
      <xdr:col>5</xdr:col>
      <xdr:colOff>242886</xdr:colOff>
      <xdr:row>38</xdr:row>
      <xdr:rowOff>129396</xdr:rowOff>
    </xdr:from>
    <xdr:to>
      <xdr:col>5</xdr:col>
      <xdr:colOff>2621150</xdr:colOff>
      <xdr:row>46</xdr:row>
      <xdr:rowOff>117674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DDDE0B-7917-4744-9DC7-0F2A1443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65620" y="6901833"/>
          <a:ext cx="2378264" cy="1408956"/>
        </a:xfrm>
        <a:prstGeom prst="rect">
          <a:avLst/>
        </a:prstGeom>
      </xdr:spPr>
    </xdr:pic>
    <xdr:clientData/>
  </xdr:twoCellAnchor>
  <xdr:twoCellAnchor editAs="oneCell">
    <xdr:from>
      <xdr:col>5</xdr:col>
      <xdr:colOff>216995</xdr:colOff>
      <xdr:row>47</xdr:row>
      <xdr:rowOff>24810</xdr:rowOff>
    </xdr:from>
    <xdr:to>
      <xdr:col>5</xdr:col>
      <xdr:colOff>2706196</xdr:colOff>
      <xdr:row>55</xdr:row>
      <xdr:rowOff>49917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330356D-80DC-491C-9778-0422AABE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39729" y="8395510"/>
          <a:ext cx="2489201" cy="1445785"/>
        </a:xfrm>
        <a:prstGeom prst="rect">
          <a:avLst/>
        </a:prstGeom>
      </xdr:spPr>
    </xdr:pic>
    <xdr:clientData/>
  </xdr:twoCellAnchor>
  <xdr:twoCellAnchor editAs="oneCell">
    <xdr:from>
      <xdr:col>4</xdr:col>
      <xdr:colOff>391572</xdr:colOff>
      <xdr:row>47</xdr:row>
      <xdr:rowOff>33476</xdr:rowOff>
    </xdr:from>
    <xdr:to>
      <xdr:col>4</xdr:col>
      <xdr:colOff>2416359</xdr:colOff>
      <xdr:row>55</xdr:row>
      <xdr:rowOff>96509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10DBAC-0D91-4480-AACC-AA932C3DA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5958" y="8404176"/>
          <a:ext cx="2024787" cy="1483711"/>
        </a:xfrm>
        <a:prstGeom prst="rect">
          <a:avLst/>
        </a:prstGeom>
      </xdr:spPr>
    </xdr:pic>
    <xdr:clientData/>
  </xdr:twoCellAnchor>
  <xdr:twoCellAnchor editAs="oneCell">
    <xdr:from>
      <xdr:col>4</xdr:col>
      <xdr:colOff>400937</xdr:colOff>
      <xdr:row>56</xdr:row>
      <xdr:rowOff>60702</xdr:rowOff>
    </xdr:from>
    <xdr:to>
      <xdr:col>4</xdr:col>
      <xdr:colOff>2382676</xdr:colOff>
      <xdr:row>64</xdr:row>
      <xdr:rowOff>103565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7B4712-CCE2-4EAD-9831-6E7BDFCB9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323" y="10029665"/>
          <a:ext cx="1981739" cy="1463541"/>
        </a:xfrm>
        <a:prstGeom prst="rect">
          <a:avLst/>
        </a:prstGeom>
      </xdr:spPr>
    </xdr:pic>
    <xdr:clientData/>
  </xdr:twoCellAnchor>
  <xdr:twoCellAnchor editAs="oneCell">
    <xdr:from>
      <xdr:col>5</xdr:col>
      <xdr:colOff>192114</xdr:colOff>
      <xdr:row>56</xdr:row>
      <xdr:rowOff>71438</xdr:rowOff>
    </xdr:from>
    <xdr:to>
      <xdr:col>5</xdr:col>
      <xdr:colOff>2694203</xdr:colOff>
      <xdr:row>64</xdr:row>
      <xdr:rowOff>129541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EB6DD9-32FE-4ADE-BBDD-A5A6B0AF5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014848" y="10040401"/>
          <a:ext cx="2502089" cy="1478781"/>
        </a:xfrm>
        <a:prstGeom prst="rect">
          <a:avLst/>
        </a:prstGeom>
      </xdr:spPr>
    </xdr:pic>
    <xdr:clientData/>
  </xdr:twoCellAnchor>
  <xdr:twoCellAnchor editAs="oneCell">
    <xdr:from>
      <xdr:col>5</xdr:col>
      <xdr:colOff>344434</xdr:colOff>
      <xdr:row>66</xdr:row>
      <xdr:rowOff>92749</xdr:rowOff>
    </xdr:from>
    <xdr:to>
      <xdr:col>5</xdr:col>
      <xdr:colOff>2798218</xdr:colOff>
      <xdr:row>74</xdr:row>
      <xdr:rowOff>102274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CAD2633-B4B4-451E-8117-AC69F1378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67168" y="11837559"/>
          <a:ext cx="2453784" cy="1430203"/>
        </a:xfrm>
        <a:prstGeom prst="rect">
          <a:avLst/>
        </a:prstGeom>
      </xdr:spPr>
    </xdr:pic>
    <xdr:clientData/>
  </xdr:twoCellAnchor>
  <xdr:twoCellAnchor editAs="oneCell">
    <xdr:from>
      <xdr:col>4</xdr:col>
      <xdr:colOff>432419</xdr:colOff>
      <xdr:row>66</xdr:row>
      <xdr:rowOff>44315</xdr:rowOff>
    </xdr:from>
    <xdr:to>
      <xdr:col>4</xdr:col>
      <xdr:colOff>2453495</xdr:colOff>
      <xdr:row>74</xdr:row>
      <xdr:rowOff>118134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735933-4B8A-41DE-98E8-75EE6516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6805" y="11789125"/>
          <a:ext cx="2021076" cy="1494497"/>
        </a:xfrm>
        <a:prstGeom prst="rect">
          <a:avLst/>
        </a:prstGeom>
      </xdr:spPr>
    </xdr:pic>
    <xdr:clientData/>
  </xdr:twoCellAnchor>
  <xdr:twoCellAnchor editAs="oneCell">
    <xdr:from>
      <xdr:col>5</xdr:col>
      <xdr:colOff>232070</xdr:colOff>
      <xdr:row>75</xdr:row>
      <xdr:rowOff>68469</xdr:rowOff>
    </xdr:from>
    <xdr:to>
      <xdr:col>5</xdr:col>
      <xdr:colOff>2728054</xdr:colOff>
      <xdr:row>83</xdr:row>
      <xdr:rowOff>135155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C018485-7511-4DC9-BD27-D8A586AE5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54804" y="13411542"/>
          <a:ext cx="2495984" cy="1487364"/>
        </a:xfrm>
        <a:prstGeom prst="rect">
          <a:avLst/>
        </a:prstGeom>
      </xdr:spPr>
    </xdr:pic>
    <xdr:clientData/>
  </xdr:twoCellAnchor>
  <xdr:twoCellAnchor editAs="oneCell">
    <xdr:from>
      <xdr:col>4</xdr:col>
      <xdr:colOff>474232</xdr:colOff>
      <xdr:row>75</xdr:row>
      <xdr:rowOff>50594</xdr:rowOff>
    </xdr:from>
    <xdr:to>
      <xdr:col>4</xdr:col>
      <xdr:colOff>2498029</xdr:colOff>
      <xdr:row>83</xdr:row>
      <xdr:rowOff>146269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1F9627-0BB1-4EC7-B170-D8956EB96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8618" y="13393667"/>
          <a:ext cx="2023797" cy="1516353"/>
        </a:xfrm>
        <a:prstGeom prst="rect">
          <a:avLst/>
        </a:prstGeom>
      </xdr:spPr>
    </xdr:pic>
    <xdr:clientData/>
  </xdr:twoCellAnchor>
  <xdr:twoCellAnchor editAs="oneCell">
    <xdr:from>
      <xdr:col>4</xdr:col>
      <xdr:colOff>367601</xdr:colOff>
      <xdr:row>84</xdr:row>
      <xdr:rowOff>30431</xdr:rowOff>
    </xdr:from>
    <xdr:to>
      <xdr:col>4</xdr:col>
      <xdr:colOff>2474403</xdr:colOff>
      <xdr:row>92</xdr:row>
      <xdr:rowOff>168544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A8A2036-9763-4BA1-9120-1DD332C9E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1987" y="14971767"/>
          <a:ext cx="2106802" cy="1558791"/>
        </a:xfrm>
        <a:prstGeom prst="rect">
          <a:avLst/>
        </a:prstGeom>
      </xdr:spPr>
    </xdr:pic>
    <xdr:clientData/>
  </xdr:twoCellAnchor>
  <xdr:twoCellAnchor editAs="oneCell">
    <xdr:from>
      <xdr:col>5</xdr:col>
      <xdr:colOff>220528</xdr:colOff>
      <xdr:row>84</xdr:row>
      <xdr:rowOff>108488</xdr:rowOff>
    </xdr:from>
    <xdr:to>
      <xdr:col>5</xdr:col>
      <xdr:colOff>2516867</xdr:colOff>
      <xdr:row>92</xdr:row>
      <xdr:rowOff>65626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F91D85-3F29-4442-B496-5928FE94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43262" y="15049824"/>
          <a:ext cx="2296339" cy="1377816"/>
        </a:xfrm>
        <a:prstGeom prst="rect">
          <a:avLst/>
        </a:prstGeom>
      </xdr:spPr>
    </xdr:pic>
    <xdr:clientData/>
  </xdr:twoCellAnchor>
  <xdr:twoCellAnchor editAs="oneCell">
    <xdr:from>
      <xdr:col>4</xdr:col>
      <xdr:colOff>417468</xdr:colOff>
      <xdr:row>94</xdr:row>
      <xdr:rowOff>9402</xdr:rowOff>
    </xdr:from>
    <xdr:to>
      <xdr:col>4</xdr:col>
      <xdr:colOff>2506899</xdr:colOff>
      <xdr:row>102</xdr:row>
      <xdr:rowOff>150876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2930FB-20DC-45D8-A878-476AE702C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11854" y="16742729"/>
          <a:ext cx="2089431" cy="1562152"/>
        </a:xfrm>
        <a:prstGeom prst="rect">
          <a:avLst/>
        </a:prstGeom>
      </xdr:spPr>
    </xdr:pic>
    <xdr:clientData/>
  </xdr:twoCellAnchor>
  <xdr:twoCellAnchor editAs="oneCell">
    <xdr:from>
      <xdr:col>5</xdr:col>
      <xdr:colOff>249283</xdr:colOff>
      <xdr:row>94</xdr:row>
      <xdr:rowOff>90312</xdr:rowOff>
    </xdr:from>
    <xdr:to>
      <xdr:col>5</xdr:col>
      <xdr:colOff>2631164</xdr:colOff>
      <xdr:row>102</xdr:row>
      <xdr:rowOff>124883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3B134DC-0C24-49B2-BEC5-3D4825FD4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72017" y="16823639"/>
          <a:ext cx="2381881" cy="1455249"/>
        </a:xfrm>
        <a:prstGeom prst="rect">
          <a:avLst/>
        </a:prstGeom>
      </xdr:spPr>
    </xdr:pic>
    <xdr:clientData/>
  </xdr:twoCellAnchor>
  <xdr:twoCellAnchor editAs="oneCell">
    <xdr:from>
      <xdr:col>4</xdr:col>
      <xdr:colOff>315456</xdr:colOff>
      <xdr:row>103</xdr:row>
      <xdr:rowOff>26718</xdr:rowOff>
    </xdr:from>
    <xdr:to>
      <xdr:col>4</xdr:col>
      <xdr:colOff>2412732</xdr:colOff>
      <xdr:row>111</xdr:row>
      <xdr:rowOff>157687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EEEBA0A-CE0C-40FE-97A7-FDE073B71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842" y="18358308"/>
          <a:ext cx="2097276" cy="1551647"/>
        </a:xfrm>
        <a:prstGeom prst="rect">
          <a:avLst/>
        </a:prstGeom>
      </xdr:spPr>
    </xdr:pic>
    <xdr:clientData/>
  </xdr:twoCellAnchor>
  <xdr:twoCellAnchor editAs="oneCell">
    <xdr:from>
      <xdr:col>5</xdr:col>
      <xdr:colOff>154419</xdr:colOff>
      <xdr:row>103</xdr:row>
      <xdr:rowOff>52791</xdr:rowOff>
    </xdr:from>
    <xdr:to>
      <xdr:col>5</xdr:col>
      <xdr:colOff>2706349</xdr:colOff>
      <xdr:row>111</xdr:row>
      <xdr:rowOff>167091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02FCD00-9939-49F5-80D9-52B3CF255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77153" y="18384381"/>
          <a:ext cx="2551930" cy="1534978"/>
        </a:xfrm>
        <a:prstGeom prst="rect">
          <a:avLst/>
        </a:prstGeom>
      </xdr:spPr>
    </xdr:pic>
    <xdr:clientData/>
  </xdr:twoCellAnchor>
  <xdr:twoCellAnchor editAs="oneCell">
    <xdr:from>
      <xdr:col>4</xdr:col>
      <xdr:colOff>463658</xdr:colOff>
      <xdr:row>112</xdr:row>
      <xdr:rowOff>41006</xdr:rowOff>
    </xdr:from>
    <xdr:to>
      <xdr:col>4</xdr:col>
      <xdr:colOff>2526009</xdr:colOff>
      <xdr:row>120</xdr:row>
      <xdr:rowOff>145781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E92536-B804-4333-8FFB-FB70CEB8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8044" y="19970859"/>
          <a:ext cx="2062351" cy="1525453"/>
        </a:xfrm>
        <a:prstGeom prst="rect">
          <a:avLst/>
        </a:prstGeom>
      </xdr:spPr>
    </xdr:pic>
    <xdr:clientData/>
  </xdr:twoCellAnchor>
  <xdr:twoCellAnchor editAs="oneCell">
    <xdr:from>
      <xdr:col>5</xdr:col>
      <xdr:colOff>175326</xdr:colOff>
      <xdr:row>112</xdr:row>
      <xdr:rowOff>19050</xdr:rowOff>
    </xdr:from>
    <xdr:to>
      <xdr:col>5</xdr:col>
      <xdr:colOff>2758377</xdr:colOff>
      <xdr:row>120</xdr:row>
      <xdr:rowOff>147580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F9D4665-6862-432F-B3CF-CD570343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98060" y="19948903"/>
          <a:ext cx="2583051" cy="1549208"/>
        </a:xfrm>
        <a:prstGeom prst="rect">
          <a:avLst/>
        </a:prstGeom>
      </xdr:spPr>
    </xdr:pic>
    <xdr:clientData/>
  </xdr:twoCellAnchor>
  <xdr:twoCellAnchor editAs="oneCell">
    <xdr:from>
      <xdr:col>5</xdr:col>
      <xdr:colOff>205191</xdr:colOff>
      <xdr:row>121</xdr:row>
      <xdr:rowOff>68935</xdr:rowOff>
    </xdr:from>
    <xdr:to>
      <xdr:col>5</xdr:col>
      <xdr:colOff>2702517</xdr:colOff>
      <xdr:row>129</xdr:row>
      <xdr:rowOff>134618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7A53D16-F40F-412B-9C40-CE134D4AA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27925" y="21597050"/>
          <a:ext cx="2497326" cy="1486361"/>
        </a:xfrm>
        <a:prstGeom prst="rect">
          <a:avLst/>
        </a:prstGeom>
      </xdr:spPr>
    </xdr:pic>
    <xdr:clientData/>
  </xdr:twoCellAnchor>
  <xdr:twoCellAnchor editAs="oneCell">
    <xdr:from>
      <xdr:col>4</xdr:col>
      <xdr:colOff>475847</xdr:colOff>
      <xdr:row>121</xdr:row>
      <xdr:rowOff>44317</xdr:rowOff>
    </xdr:from>
    <xdr:to>
      <xdr:col>4</xdr:col>
      <xdr:colOff>2541723</xdr:colOff>
      <xdr:row>129</xdr:row>
      <xdr:rowOff>150283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E9604B2-2E43-472F-9509-90211B0D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0233" y="21572432"/>
          <a:ext cx="2065876" cy="1526644"/>
        </a:xfrm>
        <a:prstGeom prst="rect">
          <a:avLst/>
        </a:prstGeom>
      </xdr:spPr>
    </xdr:pic>
    <xdr:clientData/>
  </xdr:twoCellAnchor>
  <xdr:twoCellAnchor editAs="oneCell">
    <xdr:from>
      <xdr:col>5</xdr:col>
      <xdr:colOff>143683</xdr:colOff>
      <xdr:row>130</xdr:row>
      <xdr:rowOff>43266</xdr:rowOff>
    </xdr:from>
    <xdr:to>
      <xdr:col>5</xdr:col>
      <xdr:colOff>2707684</xdr:colOff>
      <xdr:row>138</xdr:row>
      <xdr:rowOff>154102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94E93E1-7F1F-4B94-AAE1-E329805F2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966417" y="23169644"/>
          <a:ext cx="2564001" cy="1531514"/>
        </a:xfrm>
        <a:prstGeom prst="rect">
          <a:avLst/>
        </a:prstGeom>
      </xdr:spPr>
    </xdr:pic>
    <xdr:clientData/>
  </xdr:twoCellAnchor>
  <xdr:twoCellAnchor editAs="oneCell">
    <xdr:from>
      <xdr:col>4</xdr:col>
      <xdr:colOff>414580</xdr:colOff>
      <xdr:row>130</xdr:row>
      <xdr:rowOff>56100</xdr:rowOff>
    </xdr:from>
    <xdr:to>
      <xdr:col>4</xdr:col>
      <xdr:colOff>2472519</xdr:colOff>
      <xdr:row>138</xdr:row>
      <xdr:rowOff>156113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E2D7E9C-94E1-46BC-B12A-C41C8C302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8966" y="23182478"/>
          <a:ext cx="2057939" cy="152069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33338</xdr:rowOff>
    </xdr:from>
    <xdr:to>
      <xdr:col>8</xdr:col>
      <xdr:colOff>566738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3763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38100</xdr:rowOff>
    </xdr:from>
    <xdr:to>
      <xdr:col>8</xdr:col>
      <xdr:colOff>585787</xdr:colOff>
      <xdr:row>84</xdr:row>
      <xdr:rowOff>145954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0D5731-1154-9625-A40E-19786276A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0"/>
          <a:ext cx="2524125" cy="1555654"/>
        </a:xfrm>
        <a:prstGeom prst="rect">
          <a:avLst/>
        </a:prstGeom>
      </xdr:spPr>
    </xdr:pic>
    <xdr:clientData/>
  </xdr:twoCellAnchor>
  <xdr:twoCellAnchor editAs="oneCell">
    <xdr:from>
      <xdr:col>3</xdr:col>
      <xdr:colOff>423864</xdr:colOff>
      <xdr:row>76</xdr:row>
      <xdr:rowOff>9525</xdr:rowOff>
    </xdr:from>
    <xdr:to>
      <xdr:col>5</xdr:col>
      <xdr:colOff>200025</xdr:colOff>
      <xdr:row>84</xdr:row>
      <xdr:rowOff>172640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E258AC-6C17-F652-860E-0B50DA479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9" y="13763625"/>
          <a:ext cx="2147886" cy="161091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85</xdr:row>
      <xdr:rowOff>19050</xdr:rowOff>
    </xdr:from>
    <xdr:to>
      <xdr:col>8</xdr:col>
      <xdr:colOff>576263</xdr:colOff>
      <xdr:row>93</xdr:row>
      <xdr:rowOff>129886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77A673-B723-60D6-9053-811CFC612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19951" y="15401925"/>
          <a:ext cx="2571750" cy="1558636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85</xdr:row>
      <xdr:rowOff>23812</xdr:rowOff>
    </xdr:from>
    <xdr:to>
      <xdr:col>5</xdr:col>
      <xdr:colOff>187326</xdr:colOff>
      <xdr:row>93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67A3635-EB2C-895F-6D8F-3F52A8AF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5406687"/>
          <a:ext cx="2063751" cy="154781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A5F5C4-A612-4630-B303-A81C22F7ADB3}">
  <dimension ref="A1:S140"/>
  <sheetViews>
    <sheetView tabSelected="1" topLeftCell="C66" zoomScale="70" zoomScaleNormal="70" workbookViewId="0">
      <selection activeCell="Q94" sqref="Q94"/>
    </sheetView>
  </sheetViews>
  <sheetFormatPr defaultRowHeight="14.25" x14ac:dyDescent="0.45"/>
  <cols>
    <col min="1" max="1" width="18.33203125" customWidth="1"/>
    <col min="2" max="2" width="14.6640625" customWidth="1"/>
    <col min="3" max="3" width="23.59765625" customWidth="1"/>
    <col min="4" max="4" width="28.73046875" customWidth="1"/>
    <col min="5" max="5" width="38.19921875" customWidth="1"/>
    <col min="6" max="6" width="40.86328125" customWidth="1"/>
  </cols>
  <sheetData>
    <row r="1" spans="1:19" ht="14.65" thickBot="1" x14ac:dyDescent="0.5">
      <c r="A1" s="6" t="s">
        <v>202</v>
      </c>
      <c r="B1" s="7" t="s">
        <v>199</v>
      </c>
      <c r="C1" s="5" t="s">
        <v>200</v>
      </c>
      <c r="D1" s="3" t="s">
        <v>201</v>
      </c>
      <c r="E1" s="3" t="s">
        <v>6</v>
      </c>
      <c r="F1" s="4" t="s">
        <v>14</v>
      </c>
    </row>
    <row r="2" spans="1:19" x14ac:dyDescent="0.45">
      <c r="A2" s="9" t="s">
        <v>203</v>
      </c>
      <c r="B2" s="11" t="s">
        <v>34</v>
      </c>
      <c r="C2" s="13">
        <v>10.94</v>
      </c>
      <c r="D2" s="16">
        <v>7</v>
      </c>
      <c r="E2" s="16"/>
      <c r="F2" s="18"/>
    </row>
    <row r="3" spans="1:19" x14ac:dyDescent="0.45">
      <c r="A3" s="9"/>
      <c r="B3" s="11"/>
      <c r="C3" s="13"/>
      <c r="D3" s="16"/>
      <c r="E3" s="16"/>
      <c r="F3" s="18"/>
    </row>
    <row r="4" spans="1:19" x14ac:dyDescent="0.45">
      <c r="A4" s="9"/>
      <c r="B4" s="11"/>
      <c r="C4" s="13"/>
      <c r="D4" s="16"/>
      <c r="E4" s="16"/>
      <c r="F4" s="18"/>
    </row>
    <row r="5" spans="1:19" x14ac:dyDescent="0.45">
      <c r="A5" s="9"/>
      <c r="B5" s="11"/>
      <c r="C5" s="13"/>
      <c r="D5" s="16"/>
      <c r="E5" s="16"/>
      <c r="F5" s="18"/>
    </row>
    <row r="6" spans="1:19" x14ac:dyDescent="0.45">
      <c r="A6" s="9"/>
      <c r="B6" s="11"/>
      <c r="C6" s="13"/>
      <c r="D6" s="16"/>
      <c r="E6" s="16"/>
      <c r="F6" s="18"/>
    </row>
    <row r="7" spans="1:19" x14ac:dyDescent="0.45">
      <c r="A7" s="9"/>
      <c r="B7" s="11"/>
      <c r="C7" s="13"/>
      <c r="D7" s="16"/>
      <c r="E7" s="16"/>
      <c r="F7" s="18"/>
    </row>
    <row r="8" spans="1:19" x14ac:dyDescent="0.45">
      <c r="A8" s="9"/>
      <c r="B8" s="11"/>
      <c r="C8" s="13"/>
      <c r="D8" s="16"/>
      <c r="E8" s="16"/>
      <c r="F8" s="18"/>
    </row>
    <row r="9" spans="1:19" x14ac:dyDescent="0.45">
      <c r="A9" s="9"/>
      <c r="B9" s="11"/>
      <c r="C9" s="13"/>
      <c r="D9" s="16"/>
      <c r="E9" s="16"/>
      <c r="F9" s="18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</row>
    <row r="10" spans="1:19" x14ac:dyDescent="0.45">
      <c r="A10" s="9"/>
      <c r="B10" s="20"/>
      <c r="C10" s="14"/>
      <c r="D10" s="17"/>
      <c r="E10" s="17"/>
      <c r="F10" s="19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</row>
    <row r="11" spans="1:19" x14ac:dyDescent="0.45">
      <c r="A11" s="9"/>
      <c r="B11" s="10" t="s">
        <v>20</v>
      </c>
      <c r="C11" s="12">
        <v>32.47</v>
      </c>
      <c r="D11" s="15">
        <f>100-71</f>
        <v>29</v>
      </c>
      <c r="E11" s="16"/>
      <c r="F11" s="35"/>
      <c r="G11" s="8"/>
      <c r="H11" s="33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</row>
    <row r="12" spans="1:19" x14ac:dyDescent="0.45">
      <c r="A12" s="9"/>
      <c r="B12" s="11"/>
      <c r="C12" s="13"/>
      <c r="D12" s="16"/>
      <c r="E12" s="16"/>
      <c r="F12" s="35"/>
      <c r="G12" s="8"/>
      <c r="H12" s="33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</row>
    <row r="13" spans="1:19" x14ac:dyDescent="0.45">
      <c r="A13" s="9"/>
      <c r="B13" s="11"/>
      <c r="C13" s="13"/>
      <c r="D13" s="16"/>
      <c r="E13" s="16"/>
      <c r="F13" s="35"/>
      <c r="G13" s="8"/>
      <c r="H13" s="33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</row>
    <row r="14" spans="1:19" x14ac:dyDescent="0.45">
      <c r="A14" s="9"/>
      <c r="B14" s="11"/>
      <c r="C14" s="13"/>
      <c r="D14" s="16"/>
      <c r="E14" s="16"/>
      <c r="F14" s="35"/>
      <c r="G14" s="8"/>
      <c r="H14" s="33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</row>
    <row r="15" spans="1:19" x14ac:dyDescent="0.45">
      <c r="A15" s="9"/>
      <c r="B15" s="11"/>
      <c r="C15" s="13"/>
      <c r="D15" s="16"/>
      <c r="E15" s="16"/>
      <c r="F15" s="35"/>
      <c r="G15" s="8"/>
      <c r="H15" s="33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</row>
    <row r="16" spans="1:19" x14ac:dyDescent="0.45">
      <c r="A16" s="9"/>
      <c r="B16" s="11"/>
      <c r="C16" s="13"/>
      <c r="D16" s="16"/>
      <c r="E16" s="16"/>
      <c r="F16" s="35"/>
      <c r="G16" s="8"/>
      <c r="H16" s="33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</row>
    <row r="17" spans="1:19" x14ac:dyDescent="0.45">
      <c r="A17" s="9"/>
      <c r="B17" s="11"/>
      <c r="C17" s="13"/>
      <c r="D17" s="16"/>
      <c r="E17" s="16"/>
      <c r="F17" s="35"/>
      <c r="G17" s="8"/>
      <c r="H17" s="33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</row>
    <row r="18" spans="1:19" x14ac:dyDescent="0.45">
      <c r="A18" s="9"/>
      <c r="B18" s="11"/>
      <c r="C18" s="13"/>
      <c r="D18" s="16"/>
      <c r="E18" s="16"/>
      <c r="F18" s="35"/>
      <c r="G18" s="8"/>
      <c r="H18" s="33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</row>
    <row r="19" spans="1:19" x14ac:dyDescent="0.45">
      <c r="A19" s="9"/>
      <c r="B19" s="20"/>
      <c r="C19" s="14"/>
      <c r="D19" s="17"/>
      <c r="E19" s="17"/>
      <c r="F19" s="17"/>
      <c r="G19" s="8"/>
      <c r="H19" s="33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</row>
    <row r="20" spans="1:19" x14ac:dyDescent="0.45">
      <c r="A20" s="9"/>
      <c r="B20" s="10" t="s">
        <v>50</v>
      </c>
      <c r="C20" s="12">
        <v>40.65</v>
      </c>
      <c r="D20" s="15">
        <v>19</v>
      </c>
      <c r="E20" s="16"/>
      <c r="F20" s="18"/>
      <c r="H20" s="32"/>
      <c r="I20" s="32"/>
      <c r="J20" s="34"/>
      <c r="K20" s="33"/>
      <c r="L20" s="34"/>
      <c r="M20" s="34"/>
      <c r="N20" s="34"/>
      <c r="O20" s="34"/>
      <c r="P20" s="34"/>
      <c r="Q20" s="34"/>
      <c r="R20" s="34"/>
      <c r="S20" s="32"/>
    </row>
    <row r="21" spans="1:19" x14ac:dyDescent="0.45">
      <c r="A21" s="9"/>
      <c r="B21" s="11"/>
      <c r="C21" s="13"/>
      <c r="D21" s="16"/>
      <c r="E21" s="16"/>
      <c r="F21" s="18"/>
      <c r="H21" s="32"/>
      <c r="I21" s="32"/>
      <c r="J21" s="34"/>
      <c r="K21" s="33"/>
      <c r="L21" s="34"/>
      <c r="M21" s="34"/>
      <c r="N21" s="34"/>
      <c r="O21" s="34"/>
      <c r="P21" s="34"/>
      <c r="Q21" s="34"/>
      <c r="R21" s="34"/>
      <c r="S21" s="32"/>
    </row>
    <row r="22" spans="1:19" x14ac:dyDescent="0.45">
      <c r="A22" s="9"/>
      <c r="B22" s="11"/>
      <c r="C22" s="13"/>
      <c r="D22" s="16"/>
      <c r="E22" s="16"/>
      <c r="F22" s="18"/>
      <c r="H22" s="32"/>
      <c r="I22" s="32"/>
      <c r="J22" s="34"/>
      <c r="K22" s="33"/>
      <c r="L22" s="34"/>
      <c r="M22" s="34"/>
      <c r="N22" s="34"/>
      <c r="O22" s="34"/>
      <c r="P22" s="34"/>
      <c r="Q22" s="34"/>
      <c r="R22" s="34"/>
      <c r="S22" s="32"/>
    </row>
    <row r="23" spans="1:19" x14ac:dyDescent="0.45">
      <c r="A23" s="9"/>
      <c r="B23" s="11"/>
      <c r="C23" s="13"/>
      <c r="D23" s="16"/>
      <c r="E23" s="16"/>
      <c r="F23" s="18"/>
      <c r="H23" s="32"/>
      <c r="I23" s="32"/>
      <c r="J23" s="34"/>
      <c r="K23" s="33"/>
      <c r="L23" s="34"/>
      <c r="M23" s="34"/>
      <c r="N23" s="34"/>
      <c r="O23" s="34"/>
      <c r="P23" s="34"/>
      <c r="Q23" s="34"/>
      <c r="R23" s="34"/>
      <c r="S23" s="32"/>
    </row>
    <row r="24" spans="1:19" x14ac:dyDescent="0.45">
      <c r="A24" s="9"/>
      <c r="B24" s="11"/>
      <c r="C24" s="13"/>
      <c r="D24" s="16"/>
      <c r="E24" s="16"/>
      <c r="F24" s="18"/>
      <c r="H24" s="32"/>
      <c r="I24" s="32"/>
      <c r="J24" s="34"/>
      <c r="K24" s="33"/>
      <c r="L24" s="34"/>
      <c r="M24" s="34"/>
      <c r="N24" s="34"/>
      <c r="O24" s="34"/>
      <c r="P24" s="34"/>
      <c r="Q24" s="34"/>
      <c r="R24" s="34"/>
      <c r="S24" s="32"/>
    </row>
    <row r="25" spans="1:19" x14ac:dyDescent="0.45">
      <c r="A25" s="9"/>
      <c r="B25" s="11"/>
      <c r="C25" s="13"/>
      <c r="D25" s="16"/>
      <c r="E25" s="16"/>
      <c r="F25" s="18"/>
      <c r="H25" s="32"/>
      <c r="I25" s="32"/>
      <c r="J25" s="34"/>
      <c r="K25" s="33"/>
      <c r="L25" s="34"/>
      <c r="M25" s="34"/>
      <c r="N25" s="34"/>
      <c r="O25" s="34"/>
      <c r="P25" s="34"/>
      <c r="Q25" s="34"/>
      <c r="R25" s="34"/>
      <c r="S25" s="32"/>
    </row>
    <row r="26" spans="1:19" x14ac:dyDescent="0.45">
      <c r="A26" s="9"/>
      <c r="B26" s="11"/>
      <c r="C26" s="13"/>
      <c r="D26" s="16"/>
      <c r="E26" s="16"/>
      <c r="F26" s="18"/>
      <c r="H26" s="32"/>
      <c r="I26" s="32"/>
      <c r="J26" s="34"/>
      <c r="K26" s="33"/>
      <c r="L26" s="34"/>
      <c r="M26" s="34"/>
      <c r="N26" s="34"/>
      <c r="O26" s="34"/>
      <c r="P26" s="34"/>
      <c r="Q26" s="34"/>
      <c r="R26" s="34"/>
      <c r="S26" s="32"/>
    </row>
    <row r="27" spans="1:19" x14ac:dyDescent="0.45">
      <c r="A27" s="9"/>
      <c r="B27" s="11"/>
      <c r="C27" s="13"/>
      <c r="D27" s="16"/>
      <c r="E27" s="16"/>
      <c r="F27" s="18"/>
      <c r="H27" s="32"/>
      <c r="I27" s="32"/>
      <c r="J27" s="34"/>
      <c r="K27" s="33"/>
      <c r="L27" s="34"/>
      <c r="M27" s="34"/>
      <c r="N27" s="34"/>
      <c r="O27" s="34"/>
      <c r="P27" s="34"/>
      <c r="Q27" s="34"/>
      <c r="R27" s="34"/>
      <c r="S27" s="32"/>
    </row>
    <row r="28" spans="1:19" x14ac:dyDescent="0.45">
      <c r="A28" s="9"/>
      <c r="B28" s="20"/>
      <c r="C28" s="14"/>
      <c r="D28" s="17"/>
      <c r="E28" s="17"/>
      <c r="F28" s="19"/>
      <c r="H28" s="32"/>
      <c r="I28" s="32"/>
      <c r="J28" s="34"/>
      <c r="K28" s="33"/>
      <c r="L28" s="34"/>
      <c r="M28" s="34"/>
      <c r="N28" s="34"/>
      <c r="O28" s="34"/>
      <c r="P28" s="34"/>
      <c r="Q28" s="34"/>
      <c r="R28" s="34"/>
      <c r="S28" s="32"/>
    </row>
    <row r="29" spans="1:19" ht="14.25" customHeight="1" x14ac:dyDescent="0.45">
      <c r="A29" s="9"/>
      <c r="B29" s="10" t="s">
        <v>72</v>
      </c>
      <c r="C29" s="12">
        <v>28.39</v>
      </c>
      <c r="D29" s="15">
        <v>28</v>
      </c>
      <c r="E29" s="15"/>
      <c r="F29" s="21"/>
      <c r="H29" s="32"/>
      <c r="I29" s="32"/>
      <c r="J29" s="34"/>
      <c r="K29" s="33"/>
      <c r="L29" s="34"/>
      <c r="M29" s="34"/>
      <c r="N29" s="34"/>
      <c r="O29" s="34"/>
      <c r="P29" s="34"/>
      <c r="Q29" s="34"/>
      <c r="R29" s="34"/>
      <c r="S29" s="32"/>
    </row>
    <row r="30" spans="1:19" x14ac:dyDescent="0.45">
      <c r="A30" s="9"/>
      <c r="B30" s="11"/>
      <c r="C30" s="13"/>
      <c r="D30" s="16"/>
      <c r="E30" s="16"/>
      <c r="F30" s="18"/>
      <c r="H30" s="32"/>
      <c r="I30" s="32"/>
      <c r="J30" s="34"/>
      <c r="K30" s="33"/>
      <c r="L30" s="34"/>
      <c r="M30" s="34"/>
      <c r="N30" s="34"/>
      <c r="O30" s="34"/>
      <c r="P30" s="34"/>
      <c r="Q30" s="34"/>
      <c r="R30" s="34"/>
      <c r="S30" s="32"/>
    </row>
    <row r="31" spans="1:19" x14ac:dyDescent="0.45">
      <c r="A31" s="9"/>
      <c r="B31" s="11"/>
      <c r="C31" s="13"/>
      <c r="D31" s="16"/>
      <c r="E31" s="16"/>
      <c r="F31" s="18"/>
      <c r="H31" s="32"/>
      <c r="I31" s="32"/>
      <c r="J31" s="34"/>
      <c r="K31" s="33"/>
      <c r="L31" s="34"/>
      <c r="M31" s="34"/>
      <c r="N31" s="34"/>
      <c r="O31" s="34"/>
      <c r="P31" s="34"/>
      <c r="Q31" s="34"/>
      <c r="R31" s="34"/>
      <c r="S31" s="32"/>
    </row>
    <row r="32" spans="1:19" x14ac:dyDescent="0.45">
      <c r="A32" s="9"/>
      <c r="B32" s="11"/>
      <c r="C32" s="13"/>
      <c r="D32" s="16"/>
      <c r="E32" s="16"/>
      <c r="F32" s="18"/>
      <c r="H32" s="32"/>
      <c r="I32" s="32"/>
      <c r="J32" s="34"/>
      <c r="K32" s="33"/>
      <c r="L32" s="34"/>
      <c r="M32" s="34"/>
      <c r="N32" s="34"/>
      <c r="O32" s="34"/>
      <c r="P32" s="34"/>
      <c r="Q32" s="34"/>
      <c r="R32" s="34"/>
      <c r="S32" s="32"/>
    </row>
    <row r="33" spans="1:19" x14ac:dyDescent="0.45">
      <c r="A33" s="9"/>
      <c r="B33" s="11"/>
      <c r="C33" s="13"/>
      <c r="D33" s="16"/>
      <c r="E33" s="16"/>
      <c r="F33" s="18"/>
      <c r="H33" s="32"/>
      <c r="I33" s="32"/>
      <c r="J33" s="34"/>
      <c r="K33" s="33"/>
      <c r="L33" s="34"/>
      <c r="M33" s="34"/>
      <c r="N33" s="34"/>
      <c r="O33" s="34"/>
      <c r="P33" s="34"/>
      <c r="Q33" s="34"/>
      <c r="R33" s="34"/>
      <c r="S33" s="32"/>
    </row>
    <row r="34" spans="1:19" x14ac:dyDescent="0.45">
      <c r="A34" s="9"/>
      <c r="B34" s="11"/>
      <c r="C34" s="13"/>
      <c r="D34" s="16"/>
      <c r="E34" s="16"/>
      <c r="F34" s="18"/>
      <c r="H34" s="32"/>
      <c r="I34" s="32"/>
      <c r="J34" s="34"/>
      <c r="K34" s="33"/>
      <c r="L34" s="34"/>
      <c r="M34" s="34"/>
      <c r="N34" s="34"/>
      <c r="O34" s="34"/>
      <c r="P34" s="34"/>
      <c r="Q34" s="34"/>
      <c r="R34" s="34"/>
      <c r="S34" s="32"/>
    </row>
    <row r="35" spans="1:19" x14ac:dyDescent="0.45">
      <c r="A35" s="9"/>
      <c r="B35" s="11"/>
      <c r="C35" s="13"/>
      <c r="D35" s="16"/>
      <c r="E35" s="16"/>
      <c r="F35" s="18"/>
      <c r="H35" s="32"/>
      <c r="I35" s="32"/>
      <c r="J35" s="34"/>
      <c r="K35" s="33"/>
      <c r="L35" s="34"/>
      <c r="M35" s="34"/>
      <c r="N35" s="34"/>
      <c r="O35" s="34"/>
      <c r="P35" s="34"/>
      <c r="Q35" s="34"/>
      <c r="R35" s="34"/>
      <c r="S35" s="32"/>
    </row>
    <row r="36" spans="1:19" x14ac:dyDescent="0.45">
      <c r="A36" s="9"/>
      <c r="B36" s="11"/>
      <c r="C36" s="13"/>
      <c r="D36" s="16"/>
      <c r="E36" s="16"/>
      <c r="F36" s="18"/>
      <c r="H36" s="32"/>
      <c r="I36" s="32"/>
      <c r="J36" s="34"/>
      <c r="K36" s="33"/>
      <c r="L36" s="34"/>
      <c r="M36" s="34"/>
      <c r="N36" s="34"/>
      <c r="O36" s="34"/>
      <c r="P36" s="34"/>
      <c r="Q36" s="34"/>
      <c r="R36" s="34"/>
      <c r="S36" s="32"/>
    </row>
    <row r="37" spans="1:19" ht="14.65" thickBot="1" x14ac:dyDescent="0.5">
      <c r="A37" s="9"/>
      <c r="B37" s="11"/>
      <c r="C37" s="36"/>
      <c r="D37" s="35"/>
      <c r="E37" s="35"/>
      <c r="F37" s="18"/>
      <c r="H37" s="32"/>
      <c r="I37" s="32"/>
      <c r="J37" s="34"/>
      <c r="K37" s="33"/>
      <c r="L37" s="34"/>
      <c r="M37" s="34"/>
      <c r="N37" s="34"/>
      <c r="O37" s="34"/>
      <c r="P37" s="34"/>
      <c r="Q37" s="34"/>
      <c r="R37" s="34"/>
      <c r="S37" s="32"/>
    </row>
    <row r="38" spans="1:19" ht="14.65" thickBot="1" x14ac:dyDescent="0.5">
      <c r="A38" s="40" t="s">
        <v>213</v>
      </c>
      <c r="B38" s="41"/>
      <c r="C38" s="37">
        <f xml:space="preserve"> SUM(C2:C37)/4</f>
        <v>28.112500000000001</v>
      </c>
      <c r="D38" s="37">
        <f xml:space="preserve"> SUM(D2:D37)/4</f>
        <v>20.75</v>
      </c>
      <c r="E38" s="37"/>
      <c r="F38" s="38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</row>
    <row r="39" spans="1:19" x14ac:dyDescent="0.45">
      <c r="A39" s="22" t="s">
        <v>204</v>
      </c>
      <c r="B39" s="11" t="s">
        <v>209</v>
      </c>
      <c r="C39" s="36">
        <v>69.459999999999994</v>
      </c>
      <c r="D39" s="35">
        <v>53</v>
      </c>
      <c r="E39" s="35"/>
      <c r="F39" s="18"/>
      <c r="H39" s="34"/>
      <c r="I39" s="33"/>
      <c r="J39" s="34"/>
      <c r="K39" s="34"/>
      <c r="L39" s="34"/>
      <c r="M39" s="34"/>
      <c r="N39" s="34"/>
      <c r="O39" s="34"/>
      <c r="P39" s="34"/>
      <c r="Q39" s="32"/>
      <c r="R39" s="32"/>
    </row>
    <row r="40" spans="1:19" x14ac:dyDescent="0.45">
      <c r="A40" s="23"/>
      <c r="B40" s="11"/>
      <c r="C40" s="13"/>
      <c r="D40" s="16"/>
      <c r="E40" s="16"/>
      <c r="F40" s="18"/>
      <c r="H40" s="34"/>
      <c r="I40" s="34"/>
      <c r="J40" s="34"/>
      <c r="K40" s="34"/>
      <c r="L40" s="34"/>
      <c r="M40" s="34"/>
      <c r="N40" s="34"/>
      <c r="O40" s="34"/>
      <c r="P40" s="34"/>
      <c r="Q40" s="32"/>
      <c r="R40" s="32"/>
    </row>
    <row r="41" spans="1:19" x14ac:dyDescent="0.45">
      <c r="A41" s="23"/>
      <c r="B41" s="11"/>
      <c r="C41" s="13"/>
      <c r="D41" s="16"/>
      <c r="E41" s="16"/>
      <c r="F41" s="18"/>
      <c r="H41" s="34"/>
      <c r="I41" s="34"/>
      <c r="J41" s="34"/>
      <c r="K41" s="34"/>
      <c r="L41" s="34"/>
      <c r="M41" s="34"/>
      <c r="N41" s="34"/>
      <c r="O41" s="34"/>
      <c r="P41" s="34"/>
      <c r="Q41" s="32"/>
      <c r="R41" s="32"/>
    </row>
    <row r="42" spans="1:19" x14ac:dyDescent="0.45">
      <c r="A42" s="23"/>
      <c r="B42" s="11"/>
      <c r="C42" s="13"/>
      <c r="D42" s="16"/>
      <c r="E42" s="16"/>
      <c r="F42" s="18"/>
      <c r="H42" s="34"/>
      <c r="I42" s="34"/>
      <c r="J42" s="34"/>
      <c r="K42" s="34"/>
      <c r="L42" s="34"/>
      <c r="M42" s="34"/>
      <c r="N42" s="34"/>
      <c r="O42" s="34"/>
      <c r="P42" s="34"/>
      <c r="Q42" s="32"/>
      <c r="R42" s="32"/>
    </row>
    <row r="43" spans="1:19" x14ac:dyDescent="0.45">
      <c r="A43" s="23"/>
      <c r="B43" s="11"/>
      <c r="C43" s="13"/>
      <c r="D43" s="16"/>
      <c r="E43" s="16"/>
      <c r="F43" s="18"/>
      <c r="H43" s="34"/>
      <c r="I43" s="34"/>
      <c r="J43" s="34"/>
      <c r="K43" s="34"/>
      <c r="L43" s="34"/>
      <c r="M43" s="34"/>
      <c r="N43" s="34"/>
      <c r="O43" s="34"/>
      <c r="P43" s="34"/>
      <c r="Q43" s="32"/>
      <c r="R43" s="32"/>
    </row>
    <row r="44" spans="1:19" x14ac:dyDescent="0.45">
      <c r="A44" s="23"/>
      <c r="B44" s="11"/>
      <c r="C44" s="13"/>
      <c r="D44" s="16"/>
      <c r="E44" s="16"/>
      <c r="F44" s="18"/>
      <c r="H44" s="34"/>
      <c r="I44" s="34"/>
      <c r="J44" s="34"/>
      <c r="K44" s="34"/>
      <c r="L44" s="34"/>
      <c r="M44" s="34"/>
      <c r="N44" s="34"/>
      <c r="O44" s="34"/>
      <c r="P44" s="34"/>
      <c r="Q44" s="32"/>
      <c r="R44" s="32"/>
    </row>
    <row r="45" spans="1:19" x14ac:dyDescent="0.45">
      <c r="A45" s="23"/>
      <c r="B45" s="11"/>
      <c r="C45" s="13"/>
      <c r="D45" s="16"/>
      <c r="E45" s="16"/>
      <c r="F45" s="18"/>
      <c r="H45" s="34"/>
      <c r="I45" s="34"/>
      <c r="J45" s="34"/>
      <c r="K45" s="34"/>
      <c r="L45" s="34"/>
      <c r="M45" s="34"/>
      <c r="N45" s="34"/>
      <c r="O45" s="34"/>
      <c r="P45" s="34"/>
      <c r="Q45" s="32"/>
      <c r="R45" s="32"/>
    </row>
    <row r="46" spans="1:19" x14ac:dyDescent="0.45">
      <c r="A46" s="23"/>
      <c r="B46" s="11"/>
      <c r="C46" s="13"/>
      <c r="D46" s="16"/>
      <c r="E46" s="16"/>
      <c r="F46" s="18"/>
      <c r="H46" s="34"/>
      <c r="I46" s="34"/>
      <c r="J46" s="34"/>
      <c r="K46" s="34"/>
      <c r="L46" s="34"/>
      <c r="M46" s="34"/>
      <c r="N46" s="34"/>
      <c r="O46" s="34"/>
      <c r="P46" s="34"/>
      <c r="Q46" s="32"/>
      <c r="R46" s="32"/>
    </row>
    <row r="47" spans="1:19" x14ac:dyDescent="0.45">
      <c r="A47" s="23"/>
      <c r="B47" s="20"/>
      <c r="C47" s="14"/>
      <c r="D47" s="17"/>
      <c r="E47" s="17"/>
      <c r="F47" s="19"/>
      <c r="H47" s="34"/>
      <c r="I47" s="34"/>
      <c r="J47" s="34"/>
      <c r="K47" s="34"/>
      <c r="L47" s="34"/>
      <c r="M47" s="34"/>
      <c r="N47" s="34"/>
      <c r="O47" s="34"/>
      <c r="P47" s="34"/>
      <c r="Q47" s="32"/>
      <c r="R47" s="32"/>
    </row>
    <row r="48" spans="1:19" ht="14.25" customHeight="1" x14ac:dyDescent="0.45">
      <c r="A48" s="23"/>
      <c r="B48" s="10" t="s">
        <v>210</v>
      </c>
      <c r="C48" s="12">
        <v>67.02</v>
      </c>
      <c r="D48" s="15">
        <v>52</v>
      </c>
      <c r="E48" s="16"/>
      <c r="F48" s="18"/>
      <c r="H48" s="34"/>
      <c r="I48" s="33"/>
      <c r="J48" s="34"/>
      <c r="K48" s="34"/>
      <c r="L48" s="34"/>
      <c r="M48" s="34"/>
      <c r="N48" s="34"/>
      <c r="O48" s="34"/>
      <c r="P48" s="34"/>
      <c r="Q48" s="32"/>
      <c r="R48" s="32"/>
    </row>
    <row r="49" spans="1:18" x14ac:dyDescent="0.45">
      <c r="A49" s="23"/>
      <c r="B49" s="11"/>
      <c r="C49" s="13"/>
      <c r="D49" s="16"/>
      <c r="E49" s="16"/>
      <c r="F49" s="18"/>
      <c r="H49" s="34"/>
      <c r="I49" s="33"/>
      <c r="J49" s="34"/>
      <c r="K49" s="34"/>
      <c r="L49" s="34"/>
      <c r="M49" s="34"/>
      <c r="N49" s="34"/>
      <c r="O49" s="34"/>
      <c r="P49" s="34"/>
      <c r="Q49" s="32"/>
      <c r="R49" s="32"/>
    </row>
    <row r="50" spans="1:18" x14ac:dyDescent="0.45">
      <c r="A50" s="23"/>
      <c r="B50" s="11"/>
      <c r="C50" s="13"/>
      <c r="D50" s="16"/>
      <c r="E50" s="16"/>
      <c r="F50" s="18"/>
      <c r="H50" s="34"/>
      <c r="I50" s="33"/>
      <c r="J50" s="34"/>
      <c r="K50" s="34"/>
      <c r="L50" s="34"/>
      <c r="M50" s="34"/>
      <c r="N50" s="34"/>
      <c r="O50" s="34"/>
      <c r="P50" s="34"/>
      <c r="Q50" s="32"/>
      <c r="R50" s="32"/>
    </row>
    <row r="51" spans="1:18" x14ac:dyDescent="0.45">
      <c r="A51" s="23"/>
      <c r="B51" s="11"/>
      <c r="C51" s="13"/>
      <c r="D51" s="16"/>
      <c r="E51" s="16"/>
      <c r="F51" s="18"/>
      <c r="H51" s="34"/>
      <c r="I51" s="33"/>
      <c r="J51" s="34"/>
      <c r="K51" s="34"/>
      <c r="L51" s="34"/>
      <c r="M51" s="34"/>
      <c r="N51" s="34"/>
      <c r="O51" s="34"/>
      <c r="P51" s="34"/>
      <c r="Q51" s="32"/>
      <c r="R51" s="32"/>
    </row>
    <row r="52" spans="1:18" x14ac:dyDescent="0.45">
      <c r="A52" s="23"/>
      <c r="B52" s="11"/>
      <c r="C52" s="13"/>
      <c r="D52" s="16"/>
      <c r="E52" s="16"/>
      <c r="F52" s="18"/>
      <c r="H52" s="34"/>
      <c r="I52" s="33"/>
      <c r="J52" s="34"/>
      <c r="K52" s="34"/>
      <c r="L52" s="34"/>
      <c r="M52" s="34"/>
      <c r="N52" s="34"/>
      <c r="O52" s="34"/>
      <c r="P52" s="34"/>
      <c r="Q52" s="32"/>
      <c r="R52" s="32"/>
    </row>
    <row r="53" spans="1:18" x14ac:dyDescent="0.45">
      <c r="A53" s="23"/>
      <c r="B53" s="11"/>
      <c r="C53" s="13"/>
      <c r="D53" s="16"/>
      <c r="E53" s="16"/>
      <c r="F53" s="18"/>
      <c r="H53" s="34"/>
      <c r="I53" s="33"/>
      <c r="J53" s="34"/>
      <c r="K53" s="34"/>
      <c r="L53" s="34"/>
      <c r="M53" s="34"/>
      <c r="N53" s="34"/>
      <c r="O53" s="34"/>
      <c r="P53" s="34"/>
      <c r="Q53" s="32"/>
      <c r="R53" s="32"/>
    </row>
    <row r="54" spans="1:18" x14ac:dyDescent="0.45">
      <c r="A54" s="23"/>
      <c r="B54" s="11"/>
      <c r="C54" s="13"/>
      <c r="D54" s="16"/>
      <c r="E54" s="16"/>
      <c r="F54" s="18"/>
      <c r="H54" s="34"/>
      <c r="I54" s="33"/>
      <c r="J54" s="34"/>
      <c r="K54" s="34"/>
      <c r="L54" s="34"/>
      <c r="M54" s="34"/>
      <c r="N54" s="34"/>
      <c r="O54" s="34"/>
      <c r="P54" s="34"/>
      <c r="Q54" s="32"/>
      <c r="R54" s="32"/>
    </row>
    <row r="55" spans="1:18" x14ac:dyDescent="0.45">
      <c r="A55" s="23"/>
      <c r="B55" s="11"/>
      <c r="C55" s="13"/>
      <c r="D55" s="16"/>
      <c r="E55" s="16"/>
      <c r="F55" s="18"/>
      <c r="H55" s="34"/>
      <c r="I55" s="33"/>
      <c r="J55" s="34"/>
      <c r="K55" s="34"/>
      <c r="L55" s="34"/>
      <c r="M55" s="34"/>
      <c r="N55" s="34"/>
      <c r="O55" s="34"/>
      <c r="P55" s="34"/>
      <c r="Q55" s="32"/>
      <c r="R55" s="32"/>
    </row>
    <row r="56" spans="1:18" x14ac:dyDescent="0.45">
      <c r="A56" s="23"/>
      <c r="B56" s="20"/>
      <c r="C56" s="14"/>
      <c r="D56" s="17"/>
      <c r="E56" s="17"/>
      <c r="F56" s="19"/>
      <c r="H56" s="34"/>
      <c r="I56" s="33"/>
      <c r="J56" s="34"/>
      <c r="K56" s="34"/>
      <c r="L56" s="34"/>
      <c r="M56" s="34"/>
      <c r="N56" s="34"/>
      <c r="O56" s="34"/>
      <c r="P56" s="34"/>
      <c r="Q56" s="32"/>
      <c r="R56" s="32"/>
    </row>
    <row r="57" spans="1:18" ht="14.25" customHeight="1" x14ac:dyDescent="0.45">
      <c r="A57" s="23"/>
      <c r="B57" s="10" t="s">
        <v>98</v>
      </c>
      <c r="C57" s="12">
        <v>55.91</v>
      </c>
      <c r="D57" s="15">
        <v>57</v>
      </c>
      <c r="E57" s="16"/>
      <c r="F57" s="18"/>
      <c r="H57" s="34"/>
      <c r="I57" s="33"/>
      <c r="J57" s="34"/>
      <c r="K57" s="34"/>
      <c r="L57" s="34"/>
      <c r="M57" s="34"/>
      <c r="N57" s="34"/>
      <c r="O57" s="34"/>
      <c r="P57" s="34"/>
      <c r="Q57" s="32"/>
      <c r="R57" s="32"/>
    </row>
    <row r="58" spans="1:18" x14ac:dyDescent="0.45">
      <c r="A58" s="23"/>
      <c r="B58" s="11"/>
      <c r="C58" s="13"/>
      <c r="D58" s="16"/>
      <c r="E58" s="16"/>
      <c r="F58" s="18"/>
      <c r="H58" s="34"/>
      <c r="I58" s="33"/>
      <c r="J58" s="34"/>
      <c r="K58" s="34"/>
      <c r="L58" s="34"/>
      <c r="M58" s="34"/>
      <c r="N58" s="34"/>
      <c r="O58" s="34"/>
      <c r="P58" s="34"/>
      <c r="Q58" s="32"/>
      <c r="R58" s="32"/>
    </row>
    <row r="59" spans="1:18" x14ac:dyDescent="0.45">
      <c r="A59" s="23"/>
      <c r="B59" s="11"/>
      <c r="C59" s="13"/>
      <c r="D59" s="16"/>
      <c r="E59" s="16"/>
      <c r="F59" s="18"/>
      <c r="H59" s="34"/>
      <c r="I59" s="33"/>
      <c r="J59" s="34"/>
      <c r="K59" s="34"/>
      <c r="L59" s="34"/>
      <c r="M59" s="34"/>
      <c r="N59" s="34"/>
      <c r="O59" s="34"/>
      <c r="P59" s="34"/>
      <c r="Q59" s="32"/>
      <c r="R59" s="32"/>
    </row>
    <row r="60" spans="1:18" x14ac:dyDescent="0.45">
      <c r="A60" s="23"/>
      <c r="B60" s="11"/>
      <c r="C60" s="13"/>
      <c r="D60" s="16"/>
      <c r="E60" s="16"/>
      <c r="F60" s="18"/>
      <c r="H60" s="34"/>
      <c r="I60" s="33"/>
      <c r="J60" s="34"/>
      <c r="K60" s="34"/>
      <c r="L60" s="34"/>
      <c r="M60" s="34"/>
      <c r="N60" s="34"/>
      <c r="O60" s="34"/>
      <c r="P60" s="34"/>
      <c r="Q60" s="32"/>
      <c r="R60" s="32"/>
    </row>
    <row r="61" spans="1:18" x14ac:dyDescent="0.45">
      <c r="A61" s="23"/>
      <c r="B61" s="11"/>
      <c r="C61" s="13"/>
      <c r="D61" s="16"/>
      <c r="E61" s="16"/>
      <c r="F61" s="18"/>
      <c r="H61" s="34"/>
      <c r="I61" s="33"/>
      <c r="J61" s="34"/>
      <c r="K61" s="34"/>
      <c r="L61" s="34"/>
      <c r="M61" s="34"/>
      <c r="N61" s="34"/>
      <c r="O61" s="34"/>
      <c r="P61" s="34"/>
      <c r="Q61" s="32"/>
      <c r="R61" s="32"/>
    </row>
    <row r="62" spans="1:18" x14ac:dyDescent="0.45">
      <c r="A62" s="23"/>
      <c r="B62" s="11"/>
      <c r="C62" s="13"/>
      <c r="D62" s="16"/>
      <c r="E62" s="16"/>
      <c r="F62" s="18"/>
      <c r="H62" s="34"/>
      <c r="I62" s="33"/>
      <c r="J62" s="34"/>
      <c r="K62" s="34"/>
      <c r="L62" s="34"/>
      <c r="M62" s="34"/>
      <c r="N62" s="34"/>
      <c r="O62" s="34"/>
      <c r="P62" s="34"/>
      <c r="Q62" s="32"/>
      <c r="R62" s="32"/>
    </row>
    <row r="63" spans="1:18" x14ac:dyDescent="0.45">
      <c r="A63" s="23"/>
      <c r="B63" s="11"/>
      <c r="C63" s="13"/>
      <c r="D63" s="16"/>
      <c r="E63" s="16"/>
      <c r="F63" s="18"/>
      <c r="H63" s="34"/>
      <c r="I63" s="33"/>
      <c r="J63" s="34"/>
      <c r="K63" s="34"/>
      <c r="L63" s="34"/>
      <c r="M63" s="34"/>
      <c r="N63" s="34"/>
      <c r="O63" s="34"/>
      <c r="P63" s="34"/>
      <c r="Q63" s="32"/>
      <c r="R63" s="32"/>
    </row>
    <row r="64" spans="1:18" x14ac:dyDescent="0.45">
      <c r="A64" s="23"/>
      <c r="B64" s="11"/>
      <c r="C64" s="13"/>
      <c r="D64" s="16"/>
      <c r="E64" s="16"/>
      <c r="F64" s="18"/>
      <c r="H64" s="34"/>
      <c r="I64" s="33"/>
      <c r="J64" s="34"/>
      <c r="K64" s="34"/>
      <c r="L64" s="34"/>
      <c r="M64" s="34"/>
      <c r="N64" s="34"/>
      <c r="O64" s="34"/>
      <c r="P64" s="34"/>
      <c r="Q64" s="32"/>
      <c r="R64" s="32"/>
    </row>
    <row r="65" spans="1:18" ht="14.65" thickBot="1" x14ac:dyDescent="0.5">
      <c r="A65" s="24"/>
      <c r="B65" s="11"/>
      <c r="C65" s="36"/>
      <c r="D65" s="35"/>
      <c r="E65" s="35"/>
      <c r="F65" s="18"/>
      <c r="H65" s="34"/>
      <c r="I65" s="33"/>
      <c r="J65" s="34"/>
      <c r="K65" s="34"/>
      <c r="L65" s="34"/>
      <c r="M65" s="34"/>
      <c r="N65" s="34"/>
      <c r="O65" s="34"/>
      <c r="P65" s="34"/>
      <c r="Q65" s="32"/>
      <c r="R65" s="32"/>
    </row>
    <row r="66" spans="1:18" ht="14.65" thickBot="1" x14ac:dyDescent="0.5">
      <c r="A66" s="40" t="s">
        <v>214</v>
      </c>
      <c r="B66" s="41"/>
      <c r="C66" s="37">
        <f>SUM(C39:C65)/3</f>
        <v>64.13</v>
      </c>
      <c r="D66" s="37">
        <f>SUM(D39:D65)/3</f>
        <v>54</v>
      </c>
      <c r="E66" s="37"/>
      <c r="F66" s="38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</row>
    <row r="67" spans="1:18" x14ac:dyDescent="0.45">
      <c r="A67" s="9" t="s">
        <v>205</v>
      </c>
      <c r="B67" s="11" t="s">
        <v>207</v>
      </c>
      <c r="C67" s="36">
        <v>64.95</v>
      </c>
      <c r="D67" s="35">
        <v>55</v>
      </c>
      <c r="E67" s="35"/>
      <c r="F67" s="18"/>
      <c r="H67" s="34"/>
      <c r="I67" s="33"/>
      <c r="J67" s="34"/>
      <c r="K67" s="34"/>
      <c r="L67" s="34"/>
      <c r="M67" s="34"/>
      <c r="N67" s="34"/>
      <c r="O67" s="34"/>
      <c r="P67" s="34"/>
    </row>
    <row r="68" spans="1:18" x14ac:dyDescent="0.45">
      <c r="A68" s="9"/>
      <c r="B68" s="11"/>
      <c r="C68" s="13"/>
      <c r="D68" s="16"/>
      <c r="E68" s="16"/>
      <c r="F68" s="18"/>
      <c r="H68" s="34"/>
      <c r="I68" s="33"/>
      <c r="J68" s="34"/>
      <c r="K68" s="34"/>
      <c r="L68" s="34"/>
      <c r="M68" s="34"/>
      <c r="N68" s="34"/>
      <c r="O68" s="34"/>
      <c r="P68" s="34"/>
    </row>
    <row r="69" spans="1:18" x14ac:dyDescent="0.45">
      <c r="A69" s="9"/>
      <c r="B69" s="11"/>
      <c r="C69" s="13"/>
      <c r="D69" s="16"/>
      <c r="E69" s="16"/>
      <c r="F69" s="18"/>
      <c r="H69" s="34"/>
      <c r="I69" s="33"/>
      <c r="J69" s="34"/>
      <c r="K69" s="34"/>
      <c r="L69" s="34"/>
      <c r="M69" s="34"/>
      <c r="N69" s="34"/>
      <c r="O69" s="34"/>
      <c r="P69" s="34"/>
    </row>
    <row r="70" spans="1:18" x14ac:dyDescent="0.45">
      <c r="A70" s="9"/>
      <c r="B70" s="11"/>
      <c r="C70" s="13"/>
      <c r="D70" s="16"/>
      <c r="E70" s="16"/>
      <c r="F70" s="18"/>
      <c r="H70" s="34"/>
      <c r="I70" s="33"/>
      <c r="J70" s="34"/>
      <c r="K70" s="34"/>
      <c r="L70" s="34"/>
      <c r="M70" s="34"/>
      <c r="N70" s="34"/>
      <c r="O70" s="34"/>
      <c r="P70" s="34"/>
    </row>
    <row r="71" spans="1:18" x14ac:dyDescent="0.45">
      <c r="A71" s="9"/>
      <c r="B71" s="11"/>
      <c r="C71" s="13"/>
      <c r="D71" s="16"/>
      <c r="E71" s="16"/>
      <c r="F71" s="18"/>
      <c r="H71" s="34"/>
      <c r="I71" s="33"/>
      <c r="J71" s="34"/>
      <c r="K71" s="34"/>
      <c r="L71" s="34"/>
      <c r="M71" s="34"/>
      <c r="N71" s="34"/>
      <c r="O71" s="34"/>
      <c r="P71" s="34"/>
    </row>
    <row r="72" spans="1:18" x14ac:dyDescent="0.45">
      <c r="A72" s="9"/>
      <c r="B72" s="11"/>
      <c r="C72" s="13"/>
      <c r="D72" s="16"/>
      <c r="E72" s="16"/>
      <c r="F72" s="18"/>
      <c r="H72" s="34"/>
      <c r="I72" s="33"/>
      <c r="J72" s="34"/>
      <c r="K72" s="34"/>
      <c r="L72" s="34"/>
      <c r="M72" s="34"/>
      <c r="N72" s="34"/>
      <c r="O72" s="34"/>
      <c r="P72" s="34"/>
    </row>
    <row r="73" spans="1:18" x14ac:dyDescent="0.45">
      <c r="A73" s="9"/>
      <c r="B73" s="11"/>
      <c r="C73" s="13"/>
      <c r="D73" s="16"/>
      <c r="E73" s="16"/>
      <c r="F73" s="18"/>
      <c r="H73" s="34"/>
      <c r="I73" s="33"/>
      <c r="J73" s="34"/>
      <c r="K73" s="34"/>
      <c r="L73" s="34"/>
      <c r="M73" s="34"/>
      <c r="N73" s="34"/>
      <c r="O73" s="34"/>
      <c r="P73" s="34"/>
    </row>
    <row r="74" spans="1:18" x14ac:dyDescent="0.45">
      <c r="A74" s="9"/>
      <c r="B74" s="11"/>
      <c r="C74" s="13"/>
      <c r="D74" s="16"/>
      <c r="E74" s="16"/>
      <c r="F74" s="18"/>
      <c r="H74" s="34"/>
      <c r="I74" s="33"/>
      <c r="J74" s="34"/>
      <c r="K74" s="34"/>
      <c r="L74" s="34"/>
      <c r="M74" s="34"/>
      <c r="N74" s="34"/>
      <c r="O74" s="34"/>
      <c r="P74" s="34"/>
    </row>
    <row r="75" spans="1:18" x14ac:dyDescent="0.45">
      <c r="A75" s="9"/>
      <c r="B75" s="20"/>
      <c r="C75" s="14"/>
      <c r="D75" s="17"/>
      <c r="E75" s="17"/>
      <c r="F75" s="19"/>
      <c r="H75" s="34"/>
      <c r="I75" s="33"/>
      <c r="J75" s="34"/>
      <c r="K75" s="34"/>
      <c r="L75" s="34"/>
      <c r="M75" s="34"/>
      <c r="N75" s="34"/>
      <c r="O75" s="34"/>
      <c r="P75" s="34"/>
    </row>
    <row r="76" spans="1:18" x14ac:dyDescent="0.45">
      <c r="A76" s="9"/>
      <c r="B76" s="10" t="s">
        <v>119</v>
      </c>
      <c r="C76" s="12">
        <v>49.68</v>
      </c>
      <c r="D76" s="15">
        <v>51</v>
      </c>
      <c r="E76" s="16"/>
      <c r="F76" s="18"/>
      <c r="H76" s="34"/>
      <c r="I76" s="33"/>
      <c r="J76" s="34"/>
      <c r="K76" s="34"/>
      <c r="L76" s="34"/>
      <c r="M76" s="34"/>
      <c r="N76" s="34"/>
      <c r="O76" s="34"/>
      <c r="P76" s="34"/>
    </row>
    <row r="77" spans="1:18" x14ac:dyDescent="0.45">
      <c r="A77" s="9"/>
      <c r="B77" s="11"/>
      <c r="C77" s="13"/>
      <c r="D77" s="16"/>
      <c r="E77" s="16"/>
      <c r="F77" s="18"/>
      <c r="H77" s="34"/>
      <c r="I77" s="33"/>
      <c r="J77" s="34"/>
      <c r="K77" s="34"/>
      <c r="L77" s="34"/>
      <c r="M77" s="34"/>
      <c r="N77" s="34"/>
      <c r="O77" s="34"/>
      <c r="P77" s="34"/>
    </row>
    <row r="78" spans="1:18" x14ac:dyDescent="0.45">
      <c r="A78" s="9"/>
      <c r="B78" s="11"/>
      <c r="C78" s="13"/>
      <c r="D78" s="16"/>
      <c r="E78" s="16"/>
      <c r="F78" s="18"/>
      <c r="H78" s="34"/>
      <c r="I78" s="33"/>
      <c r="J78" s="34"/>
      <c r="K78" s="34"/>
      <c r="L78" s="34"/>
      <c r="M78" s="34"/>
      <c r="N78" s="34"/>
      <c r="O78" s="34"/>
      <c r="P78" s="34"/>
    </row>
    <row r="79" spans="1:18" x14ac:dyDescent="0.45">
      <c r="A79" s="9"/>
      <c r="B79" s="11"/>
      <c r="C79" s="13"/>
      <c r="D79" s="16"/>
      <c r="E79" s="16"/>
      <c r="F79" s="18"/>
      <c r="H79" s="34"/>
      <c r="I79" s="33"/>
      <c r="J79" s="34"/>
      <c r="K79" s="34"/>
      <c r="L79" s="34"/>
      <c r="M79" s="34"/>
      <c r="N79" s="34"/>
      <c r="O79" s="34"/>
      <c r="P79" s="34"/>
    </row>
    <row r="80" spans="1:18" x14ac:dyDescent="0.45">
      <c r="A80" s="9"/>
      <c r="B80" s="11"/>
      <c r="C80" s="13"/>
      <c r="D80" s="16"/>
      <c r="E80" s="16"/>
      <c r="F80" s="18"/>
      <c r="H80" s="34"/>
      <c r="I80" s="33"/>
      <c r="J80" s="34"/>
      <c r="K80" s="34"/>
      <c r="L80" s="34"/>
      <c r="M80" s="34"/>
      <c r="N80" s="34"/>
      <c r="O80" s="34"/>
      <c r="P80" s="34"/>
    </row>
    <row r="81" spans="1:16" x14ac:dyDescent="0.45">
      <c r="A81" s="9"/>
      <c r="B81" s="11"/>
      <c r="C81" s="13"/>
      <c r="D81" s="16"/>
      <c r="E81" s="16"/>
      <c r="F81" s="18"/>
      <c r="H81" s="34"/>
      <c r="I81" s="33"/>
      <c r="J81" s="34"/>
      <c r="K81" s="34"/>
      <c r="L81" s="34"/>
      <c r="M81" s="34"/>
      <c r="N81" s="34"/>
      <c r="O81" s="34"/>
      <c r="P81" s="34"/>
    </row>
    <row r="82" spans="1:16" x14ac:dyDescent="0.45">
      <c r="A82" s="9"/>
      <c r="B82" s="11"/>
      <c r="C82" s="13"/>
      <c r="D82" s="16"/>
      <c r="E82" s="16"/>
      <c r="F82" s="18"/>
      <c r="H82" s="34"/>
      <c r="I82" s="33"/>
      <c r="J82" s="34"/>
      <c r="K82" s="34"/>
      <c r="L82" s="34"/>
      <c r="M82" s="34"/>
      <c r="N82" s="34"/>
      <c r="O82" s="34"/>
      <c r="P82" s="34"/>
    </row>
    <row r="83" spans="1:16" x14ac:dyDescent="0.45">
      <c r="A83" s="9"/>
      <c r="B83" s="11"/>
      <c r="C83" s="13"/>
      <c r="D83" s="16"/>
      <c r="E83" s="16"/>
      <c r="F83" s="18"/>
      <c r="H83" s="34"/>
      <c r="I83" s="33"/>
      <c r="J83" s="34"/>
      <c r="K83" s="34"/>
      <c r="L83" s="34"/>
      <c r="M83" s="34"/>
      <c r="N83" s="34"/>
      <c r="O83" s="34"/>
      <c r="P83" s="34"/>
    </row>
    <row r="84" spans="1:16" x14ac:dyDescent="0.45">
      <c r="A84" s="9"/>
      <c r="B84" s="20"/>
      <c r="C84" s="14"/>
      <c r="D84" s="17"/>
      <c r="E84" s="17"/>
      <c r="F84" s="19"/>
      <c r="H84" s="34"/>
      <c r="I84" s="33"/>
      <c r="J84" s="34"/>
      <c r="K84" s="34"/>
      <c r="L84" s="34"/>
      <c r="M84" s="34"/>
      <c r="N84" s="34"/>
      <c r="O84" s="34"/>
      <c r="P84" s="34"/>
    </row>
    <row r="85" spans="1:16" x14ac:dyDescent="0.45">
      <c r="A85" s="9"/>
      <c r="B85" s="10" t="s">
        <v>132</v>
      </c>
      <c r="C85" s="12">
        <v>53.98</v>
      </c>
      <c r="D85" s="15">
        <v>64</v>
      </c>
      <c r="E85" s="16"/>
      <c r="F85" s="18"/>
      <c r="H85" s="34"/>
      <c r="I85" s="33"/>
      <c r="J85" s="34"/>
      <c r="K85" s="34"/>
      <c r="L85" s="34"/>
      <c r="M85" s="34"/>
      <c r="N85" s="34"/>
      <c r="O85" s="34"/>
      <c r="P85" s="34"/>
    </row>
    <row r="86" spans="1:16" x14ac:dyDescent="0.45">
      <c r="A86" s="9"/>
      <c r="B86" s="11"/>
      <c r="C86" s="13"/>
      <c r="D86" s="16"/>
      <c r="E86" s="16"/>
      <c r="F86" s="18"/>
      <c r="H86" s="34"/>
      <c r="I86" s="33"/>
      <c r="J86" s="34"/>
      <c r="K86" s="34"/>
      <c r="L86" s="34"/>
      <c r="M86" s="34"/>
      <c r="N86" s="34"/>
      <c r="O86" s="34"/>
      <c r="P86" s="34"/>
    </row>
    <row r="87" spans="1:16" x14ac:dyDescent="0.45">
      <c r="A87" s="9"/>
      <c r="B87" s="11"/>
      <c r="C87" s="13"/>
      <c r="D87" s="16"/>
      <c r="E87" s="16"/>
      <c r="F87" s="18"/>
      <c r="H87" s="34"/>
      <c r="I87" s="33"/>
      <c r="J87" s="34"/>
      <c r="K87" s="34"/>
      <c r="L87" s="34"/>
      <c r="M87" s="34"/>
      <c r="N87" s="34"/>
      <c r="O87" s="34"/>
      <c r="P87" s="34"/>
    </row>
    <row r="88" spans="1:16" x14ac:dyDescent="0.45">
      <c r="A88" s="9"/>
      <c r="B88" s="11"/>
      <c r="C88" s="13"/>
      <c r="D88" s="16"/>
      <c r="E88" s="16"/>
      <c r="F88" s="18"/>
      <c r="H88" s="34"/>
      <c r="I88" s="33"/>
      <c r="J88" s="34"/>
      <c r="K88" s="34"/>
      <c r="L88" s="34"/>
      <c r="M88" s="34"/>
      <c r="N88" s="34"/>
      <c r="O88" s="34"/>
      <c r="P88" s="34"/>
    </row>
    <row r="89" spans="1:16" x14ac:dyDescent="0.45">
      <c r="A89" s="9"/>
      <c r="B89" s="11"/>
      <c r="C89" s="13"/>
      <c r="D89" s="16"/>
      <c r="E89" s="16"/>
      <c r="F89" s="18"/>
      <c r="H89" s="34"/>
      <c r="I89" s="33"/>
      <c r="J89" s="34"/>
      <c r="K89" s="34"/>
      <c r="L89" s="34"/>
      <c r="M89" s="34"/>
      <c r="N89" s="34"/>
      <c r="O89" s="34"/>
      <c r="P89" s="34"/>
    </row>
    <row r="90" spans="1:16" x14ac:dyDescent="0.45">
      <c r="A90" s="9"/>
      <c r="B90" s="11"/>
      <c r="C90" s="13"/>
      <c r="D90" s="16"/>
      <c r="E90" s="16"/>
      <c r="F90" s="18"/>
      <c r="H90" s="34"/>
      <c r="I90" s="33"/>
      <c r="J90" s="34"/>
      <c r="K90" s="34"/>
      <c r="L90" s="34"/>
      <c r="M90" s="34"/>
      <c r="N90" s="34"/>
      <c r="O90" s="34"/>
      <c r="P90" s="34"/>
    </row>
    <row r="91" spans="1:16" x14ac:dyDescent="0.45">
      <c r="A91" s="9"/>
      <c r="B91" s="11"/>
      <c r="C91" s="13"/>
      <c r="D91" s="16"/>
      <c r="E91" s="16"/>
      <c r="F91" s="18"/>
      <c r="H91" s="34"/>
      <c r="I91" s="33"/>
      <c r="J91" s="34"/>
      <c r="K91" s="34"/>
      <c r="L91" s="34"/>
      <c r="M91" s="34"/>
      <c r="N91" s="34"/>
      <c r="O91" s="34"/>
      <c r="P91" s="34"/>
    </row>
    <row r="92" spans="1:16" x14ac:dyDescent="0.45">
      <c r="A92" s="9"/>
      <c r="B92" s="11"/>
      <c r="C92" s="13"/>
      <c r="D92" s="16"/>
      <c r="E92" s="16"/>
      <c r="F92" s="18"/>
      <c r="H92" s="34"/>
      <c r="I92" s="33"/>
      <c r="J92" s="34"/>
      <c r="K92" s="34"/>
      <c r="L92" s="34"/>
      <c r="M92" s="34"/>
      <c r="N92" s="34"/>
      <c r="O92" s="34"/>
      <c r="P92" s="34"/>
    </row>
    <row r="93" spans="1:16" ht="14.65" thickBot="1" x14ac:dyDescent="0.5">
      <c r="A93" s="9"/>
      <c r="B93" s="11"/>
      <c r="C93" s="36"/>
      <c r="D93" s="35"/>
      <c r="E93" s="35"/>
      <c r="F93" s="18"/>
      <c r="H93" s="34"/>
      <c r="I93" s="33"/>
      <c r="J93" s="34"/>
      <c r="K93" s="34"/>
      <c r="L93" s="34"/>
      <c r="M93" s="34"/>
      <c r="N93" s="34"/>
      <c r="O93" s="34"/>
      <c r="P93" s="34"/>
    </row>
    <row r="94" spans="1:16" ht="14.65" thickBot="1" x14ac:dyDescent="0.5">
      <c r="A94" s="40" t="s">
        <v>215</v>
      </c>
      <c r="B94" s="41"/>
      <c r="C94" s="37">
        <f>SUM(C67:C93)/3</f>
        <v>56.203333333333326</v>
      </c>
      <c r="D94" s="37">
        <f>SUM(D67:D93)/3</f>
        <v>56.666666666666664</v>
      </c>
      <c r="E94" s="37"/>
      <c r="F94" s="38"/>
      <c r="H94" s="32"/>
      <c r="I94" s="32"/>
      <c r="J94" s="32"/>
      <c r="K94" s="32"/>
      <c r="L94" s="32"/>
      <c r="M94" s="32"/>
      <c r="N94" s="32"/>
      <c r="O94" s="32"/>
      <c r="P94" s="32"/>
    </row>
    <row r="95" spans="1:16" x14ac:dyDescent="0.45">
      <c r="A95" s="9" t="s">
        <v>206</v>
      </c>
      <c r="B95" s="11" t="s">
        <v>149</v>
      </c>
      <c r="C95" s="36">
        <v>85.16</v>
      </c>
      <c r="D95" s="35">
        <v>82</v>
      </c>
      <c r="E95" s="35"/>
      <c r="F95" s="18"/>
      <c r="H95" s="34"/>
      <c r="I95" s="33"/>
      <c r="J95" s="34"/>
      <c r="K95" s="34"/>
      <c r="L95" s="34"/>
      <c r="M95" s="34"/>
      <c r="N95" s="34"/>
      <c r="O95" s="34"/>
      <c r="P95" s="34"/>
    </row>
    <row r="96" spans="1:16" x14ac:dyDescent="0.45">
      <c r="A96" s="9"/>
      <c r="B96" s="11"/>
      <c r="C96" s="13"/>
      <c r="D96" s="16"/>
      <c r="E96" s="16"/>
      <c r="F96" s="18"/>
      <c r="H96" s="34"/>
      <c r="I96" s="34"/>
      <c r="J96" s="34"/>
      <c r="K96" s="34"/>
      <c r="L96" s="34"/>
      <c r="M96" s="34"/>
      <c r="N96" s="34"/>
      <c r="O96" s="34"/>
      <c r="P96" s="34"/>
    </row>
    <row r="97" spans="1:16" x14ac:dyDescent="0.45">
      <c r="A97" s="9"/>
      <c r="B97" s="11"/>
      <c r="C97" s="13"/>
      <c r="D97" s="16"/>
      <c r="E97" s="16"/>
      <c r="F97" s="18"/>
      <c r="H97" s="34"/>
      <c r="I97" s="34"/>
      <c r="J97" s="34"/>
      <c r="K97" s="34"/>
      <c r="L97" s="34"/>
      <c r="M97" s="34"/>
      <c r="N97" s="34"/>
      <c r="O97" s="34"/>
      <c r="P97" s="34"/>
    </row>
    <row r="98" spans="1:16" x14ac:dyDescent="0.45">
      <c r="A98" s="9"/>
      <c r="B98" s="11"/>
      <c r="C98" s="13"/>
      <c r="D98" s="16"/>
      <c r="E98" s="16"/>
      <c r="F98" s="18"/>
      <c r="H98" s="34"/>
      <c r="I98" s="34"/>
      <c r="J98" s="34"/>
      <c r="K98" s="34"/>
      <c r="L98" s="34"/>
      <c r="M98" s="34"/>
      <c r="N98" s="34"/>
      <c r="O98" s="34"/>
      <c r="P98" s="34"/>
    </row>
    <row r="99" spans="1:16" x14ac:dyDescent="0.45">
      <c r="A99" s="9"/>
      <c r="B99" s="11"/>
      <c r="C99" s="13"/>
      <c r="D99" s="16"/>
      <c r="E99" s="16"/>
      <c r="F99" s="18"/>
      <c r="H99" s="34"/>
      <c r="I99" s="34"/>
      <c r="J99" s="34"/>
      <c r="K99" s="34"/>
      <c r="L99" s="34"/>
      <c r="M99" s="34"/>
      <c r="N99" s="34"/>
      <c r="O99" s="34"/>
      <c r="P99" s="34"/>
    </row>
    <row r="100" spans="1:16" x14ac:dyDescent="0.45">
      <c r="A100" s="9"/>
      <c r="B100" s="11"/>
      <c r="C100" s="13"/>
      <c r="D100" s="16"/>
      <c r="E100" s="16"/>
      <c r="F100" s="18"/>
      <c r="H100" s="34"/>
      <c r="I100" s="34"/>
      <c r="J100" s="34"/>
      <c r="K100" s="34"/>
      <c r="L100" s="34"/>
      <c r="M100" s="34"/>
      <c r="N100" s="34"/>
      <c r="O100" s="34"/>
      <c r="P100" s="34"/>
    </row>
    <row r="101" spans="1:16" x14ac:dyDescent="0.45">
      <c r="A101" s="9"/>
      <c r="B101" s="11"/>
      <c r="C101" s="13"/>
      <c r="D101" s="16"/>
      <c r="E101" s="16"/>
      <c r="F101" s="18"/>
      <c r="H101" s="34"/>
      <c r="I101" s="34"/>
      <c r="J101" s="34"/>
      <c r="K101" s="34"/>
      <c r="L101" s="34"/>
      <c r="M101" s="34"/>
      <c r="N101" s="34"/>
      <c r="O101" s="34"/>
      <c r="P101" s="34"/>
    </row>
    <row r="102" spans="1:16" x14ac:dyDescent="0.45">
      <c r="A102" s="9"/>
      <c r="B102" s="11"/>
      <c r="C102" s="13"/>
      <c r="D102" s="16"/>
      <c r="E102" s="16"/>
      <c r="F102" s="18"/>
      <c r="H102" s="34"/>
      <c r="I102" s="34"/>
      <c r="J102" s="34"/>
      <c r="K102" s="34"/>
      <c r="L102" s="34"/>
      <c r="M102" s="34"/>
      <c r="N102" s="34"/>
      <c r="O102" s="34"/>
      <c r="P102" s="34"/>
    </row>
    <row r="103" spans="1:16" x14ac:dyDescent="0.45">
      <c r="A103" s="9"/>
      <c r="B103" s="20"/>
      <c r="C103" s="14"/>
      <c r="D103" s="17"/>
      <c r="E103" s="17"/>
      <c r="F103" s="19"/>
      <c r="H103" s="34"/>
      <c r="I103" s="34"/>
      <c r="J103" s="34"/>
      <c r="K103" s="34"/>
      <c r="L103" s="34"/>
      <c r="M103" s="34"/>
      <c r="N103" s="34"/>
      <c r="O103" s="34"/>
      <c r="P103" s="34"/>
    </row>
    <row r="104" spans="1:16" ht="14.25" customHeight="1" x14ac:dyDescent="0.45">
      <c r="A104" s="9"/>
      <c r="B104" s="10" t="s">
        <v>161</v>
      </c>
      <c r="C104" s="12">
        <v>86.45</v>
      </c>
      <c r="D104" s="15">
        <v>82</v>
      </c>
      <c r="E104" s="16"/>
      <c r="F104" s="18"/>
      <c r="H104" s="34"/>
      <c r="I104" s="33"/>
      <c r="J104" s="34"/>
      <c r="K104" s="34"/>
      <c r="L104" s="34"/>
      <c r="M104" s="34"/>
      <c r="N104" s="34"/>
      <c r="O104" s="34"/>
      <c r="P104" s="34"/>
    </row>
    <row r="105" spans="1:16" x14ac:dyDescent="0.45">
      <c r="A105" s="9"/>
      <c r="B105" s="11"/>
      <c r="C105" s="13"/>
      <c r="D105" s="16"/>
      <c r="E105" s="16"/>
      <c r="F105" s="18"/>
      <c r="H105" s="34"/>
      <c r="I105" s="34"/>
      <c r="J105" s="34"/>
      <c r="K105" s="34"/>
      <c r="L105" s="34"/>
      <c r="M105" s="34"/>
      <c r="N105" s="34"/>
      <c r="O105" s="34"/>
      <c r="P105" s="34"/>
    </row>
    <row r="106" spans="1:16" x14ac:dyDescent="0.45">
      <c r="A106" s="9"/>
      <c r="B106" s="11"/>
      <c r="C106" s="13"/>
      <c r="D106" s="16"/>
      <c r="E106" s="16"/>
      <c r="F106" s="18"/>
      <c r="H106" s="34"/>
      <c r="I106" s="34"/>
      <c r="J106" s="34"/>
      <c r="K106" s="34"/>
      <c r="L106" s="34"/>
      <c r="M106" s="34"/>
      <c r="N106" s="34"/>
      <c r="O106" s="34"/>
      <c r="P106" s="34"/>
    </row>
    <row r="107" spans="1:16" x14ac:dyDescent="0.45">
      <c r="A107" s="9"/>
      <c r="B107" s="11"/>
      <c r="C107" s="13"/>
      <c r="D107" s="16"/>
      <c r="E107" s="16"/>
      <c r="F107" s="18"/>
      <c r="H107" s="34"/>
      <c r="I107" s="34"/>
      <c r="J107" s="34"/>
      <c r="K107" s="34"/>
      <c r="L107" s="34"/>
      <c r="M107" s="34"/>
      <c r="N107" s="34"/>
      <c r="O107" s="34"/>
      <c r="P107" s="34"/>
    </row>
    <row r="108" spans="1:16" x14ac:dyDescent="0.45">
      <c r="A108" s="9"/>
      <c r="B108" s="11"/>
      <c r="C108" s="13"/>
      <c r="D108" s="16"/>
      <c r="E108" s="16"/>
      <c r="F108" s="18"/>
      <c r="H108" s="34"/>
      <c r="I108" s="34"/>
      <c r="J108" s="34"/>
      <c r="K108" s="34"/>
      <c r="L108" s="34"/>
      <c r="M108" s="34"/>
      <c r="N108" s="34"/>
      <c r="O108" s="34"/>
      <c r="P108" s="34"/>
    </row>
    <row r="109" spans="1:16" x14ac:dyDescent="0.45">
      <c r="A109" s="9"/>
      <c r="B109" s="11"/>
      <c r="C109" s="13"/>
      <c r="D109" s="16"/>
      <c r="E109" s="16"/>
      <c r="F109" s="18"/>
      <c r="H109" s="34"/>
      <c r="I109" s="34"/>
      <c r="J109" s="34"/>
      <c r="K109" s="34"/>
      <c r="L109" s="34"/>
      <c r="M109" s="34"/>
      <c r="N109" s="34"/>
      <c r="O109" s="34"/>
      <c r="P109" s="34"/>
    </row>
    <row r="110" spans="1:16" x14ac:dyDescent="0.45">
      <c r="A110" s="9"/>
      <c r="B110" s="11"/>
      <c r="C110" s="13"/>
      <c r="D110" s="16"/>
      <c r="E110" s="16"/>
      <c r="F110" s="18"/>
      <c r="H110" s="34"/>
      <c r="I110" s="34"/>
      <c r="J110" s="34"/>
      <c r="K110" s="34"/>
      <c r="L110" s="34"/>
      <c r="M110" s="34"/>
      <c r="N110" s="34"/>
      <c r="O110" s="34"/>
      <c r="P110" s="34"/>
    </row>
    <row r="111" spans="1:16" x14ac:dyDescent="0.45">
      <c r="A111" s="9"/>
      <c r="B111" s="11"/>
      <c r="C111" s="13"/>
      <c r="D111" s="16"/>
      <c r="E111" s="16"/>
      <c r="F111" s="18"/>
      <c r="H111" s="34"/>
      <c r="I111" s="34"/>
      <c r="J111" s="34"/>
      <c r="K111" s="34"/>
      <c r="L111" s="34"/>
      <c r="M111" s="34"/>
      <c r="N111" s="34"/>
      <c r="O111" s="34"/>
      <c r="P111" s="34"/>
    </row>
    <row r="112" spans="1:16" x14ac:dyDescent="0.45">
      <c r="A112" s="9"/>
      <c r="B112" s="20"/>
      <c r="C112" s="14"/>
      <c r="D112" s="17"/>
      <c r="E112" s="17"/>
      <c r="F112" s="19"/>
      <c r="H112" s="34"/>
      <c r="I112" s="34"/>
      <c r="J112" s="34"/>
      <c r="K112" s="34"/>
      <c r="L112" s="34"/>
      <c r="M112" s="34"/>
      <c r="N112" s="34"/>
      <c r="O112" s="34"/>
      <c r="P112" s="34"/>
    </row>
    <row r="113" spans="1:16" x14ac:dyDescent="0.45">
      <c r="A113" s="9"/>
      <c r="B113" s="10" t="s">
        <v>211</v>
      </c>
      <c r="C113" s="12">
        <v>89.68</v>
      </c>
      <c r="D113" s="15">
        <v>92</v>
      </c>
      <c r="E113" s="16"/>
      <c r="F113" s="18"/>
      <c r="H113" s="34"/>
      <c r="I113" s="33"/>
      <c r="J113" s="34"/>
      <c r="K113" s="34"/>
      <c r="L113" s="34"/>
      <c r="M113" s="34"/>
      <c r="N113" s="34"/>
      <c r="O113" s="34"/>
      <c r="P113" s="34"/>
    </row>
    <row r="114" spans="1:16" x14ac:dyDescent="0.45">
      <c r="A114" s="9"/>
      <c r="B114" s="11"/>
      <c r="C114" s="13"/>
      <c r="D114" s="16"/>
      <c r="E114" s="16"/>
      <c r="F114" s="18"/>
      <c r="H114" s="34"/>
      <c r="I114" s="33"/>
      <c r="J114" s="34"/>
      <c r="K114" s="34"/>
      <c r="L114" s="34"/>
      <c r="M114" s="34"/>
      <c r="N114" s="34"/>
      <c r="O114" s="34"/>
      <c r="P114" s="34"/>
    </row>
    <row r="115" spans="1:16" x14ac:dyDescent="0.45">
      <c r="A115" s="9"/>
      <c r="B115" s="11"/>
      <c r="C115" s="13"/>
      <c r="D115" s="16"/>
      <c r="E115" s="16"/>
      <c r="F115" s="18"/>
      <c r="H115" s="34"/>
      <c r="I115" s="33"/>
      <c r="J115" s="34"/>
      <c r="K115" s="34"/>
      <c r="L115" s="34"/>
      <c r="M115" s="34"/>
      <c r="N115" s="34"/>
      <c r="O115" s="34"/>
      <c r="P115" s="34"/>
    </row>
    <row r="116" spans="1:16" x14ac:dyDescent="0.45">
      <c r="A116" s="9"/>
      <c r="B116" s="11"/>
      <c r="C116" s="13"/>
      <c r="D116" s="16"/>
      <c r="E116" s="16"/>
      <c r="F116" s="18"/>
      <c r="H116" s="34"/>
      <c r="I116" s="33"/>
      <c r="J116" s="34"/>
      <c r="K116" s="34"/>
      <c r="L116" s="34"/>
      <c r="M116" s="34"/>
      <c r="N116" s="34"/>
      <c r="O116" s="34"/>
      <c r="P116" s="34"/>
    </row>
    <row r="117" spans="1:16" x14ac:dyDescent="0.45">
      <c r="A117" s="9"/>
      <c r="B117" s="11"/>
      <c r="C117" s="13"/>
      <c r="D117" s="16"/>
      <c r="E117" s="16"/>
      <c r="F117" s="18"/>
      <c r="H117" s="34"/>
      <c r="I117" s="33"/>
      <c r="J117" s="34"/>
      <c r="K117" s="34"/>
      <c r="L117" s="34"/>
      <c r="M117" s="34"/>
      <c r="N117" s="34"/>
      <c r="O117" s="34"/>
      <c r="P117" s="34"/>
    </row>
    <row r="118" spans="1:16" x14ac:dyDescent="0.45">
      <c r="A118" s="9"/>
      <c r="B118" s="11"/>
      <c r="C118" s="13"/>
      <c r="D118" s="16"/>
      <c r="E118" s="16"/>
      <c r="F118" s="18"/>
      <c r="H118" s="34"/>
      <c r="I118" s="33"/>
      <c r="J118" s="34"/>
      <c r="K118" s="34"/>
      <c r="L118" s="34"/>
      <c r="M118" s="34"/>
      <c r="N118" s="34"/>
      <c r="O118" s="34"/>
      <c r="P118" s="34"/>
    </row>
    <row r="119" spans="1:16" x14ac:dyDescent="0.45">
      <c r="A119" s="9"/>
      <c r="B119" s="11"/>
      <c r="C119" s="13"/>
      <c r="D119" s="16"/>
      <c r="E119" s="16"/>
      <c r="F119" s="18"/>
      <c r="H119" s="34"/>
      <c r="I119" s="33"/>
      <c r="J119" s="34"/>
      <c r="K119" s="34"/>
      <c r="L119" s="34"/>
      <c r="M119" s="34"/>
      <c r="N119" s="34"/>
      <c r="O119" s="34"/>
      <c r="P119" s="34"/>
    </row>
    <row r="120" spans="1:16" x14ac:dyDescent="0.45">
      <c r="A120" s="9"/>
      <c r="B120" s="11"/>
      <c r="C120" s="13"/>
      <c r="D120" s="16"/>
      <c r="E120" s="16"/>
      <c r="F120" s="18"/>
      <c r="H120" s="34"/>
      <c r="I120" s="33"/>
      <c r="J120" s="34"/>
      <c r="K120" s="34"/>
      <c r="L120" s="34"/>
      <c r="M120" s="34"/>
      <c r="N120" s="34"/>
      <c r="O120" s="34"/>
      <c r="P120" s="34"/>
    </row>
    <row r="121" spans="1:16" x14ac:dyDescent="0.45">
      <c r="A121" s="9"/>
      <c r="B121" s="20"/>
      <c r="C121" s="14"/>
      <c r="D121" s="17"/>
      <c r="E121" s="17"/>
      <c r="F121" s="19"/>
      <c r="H121" s="34"/>
      <c r="I121" s="33"/>
      <c r="J121" s="34"/>
      <c r="K121" s="34"/>
      <c r="L121" s="34"/>
      <c r="M121" s="34"/>
      <c r="N121" s="34"/>
      <c r="O121" s="34"/>
      <c r="P121" s="34"/>
    </row>
    <row r="122" spans="1:16" x14ac:dyDescent="0.45">
      <c r="A122" s="9"/>
      <c r="B122" s="10" t="s">
        <v>212</v>
      </c>
      <c r="C122" s="12">
        <v>86.67</v>
      </c>
      <c r="D122" s="15">
        <v>84</v>
      </c>
      <c r="E122" s="16"/>
      <c r="F122" s="18"/>
      <c r="H122" s="34"/>
      <c r="I122" s="33"/>
      <c r="J122" s="34"/>
      <c r="K122" s="34"/>
      <c r="L122" s="34"/>
      <c r="M122" s="34"/>
      <c r="N122" s="34"/>
      <c r="O122" s="34"/>
      <c r="P122" s="34"/>
    </row>
    <row r="123" spans="1:16" x14ac:dyDescent="0.45">
      <c r="A123" s="9"/>
      <c r="B123" s="11"/>
      <c r="C123" s="13"/>
      <c r="D123" s="16"/>
      <c r="E123" s="16"/>
      <c r="F123" s="18"/>
      <c r="H123" s="34"/>
      <c r="I123" s="34"/>
      <c r="J123" s="34"/>
      <c r="K123" s="34"/>
      <c r="L123" s="34"/>
      <c r="M123" s="34"/>
      <c r="N123" s="34"/>
      <c r="O123" s="34"/>
      <c r="P123" s="34"/>
    </row>
    <row r="124" spans="1:16" x14ac:dyDescent="0.45">
      <c r="A124" s="9"/>
      <c r="B124" s="11"/>
      <c r="C124" s="13"/>
      <c r="D124" s="16"/>
      <c r="E124" s="16"/>
      <c r="F124" s="18"/>
      <c r="H124" s="34"/>
      <c r="I124" s="34"/>
      <c r="J124" s="34"/>
      <c r="K124" s="34"/>
      <c r="L124" s="34"/>
      <c r="M124" s="34"/>
      <c r="N124" s="34"/>
      <c r="O124" s="34"/>
      <c r="P124" s="34"/>
    </row>
    <row r="125" spans="1:16" x14ac:dyDescent="0.45">
      <c r="A125" s="9"/>
      <c r="B125" s="11"/>
      <c r="C125" s="13"/>
      <c r="D125" s="16"/>
      <c r="E125" s="16"/>
      <c r="F125" s="18"/>
      <c r="H125" s="34"/>
      <c r="I125" s="34"/>
      <c r="J125" s="34"/>
      <c r="K125" s="34"/>
      <c r="L125" s="34"/>
      <c r="M125" s="34"/>
      <c r="N125" s="34"/>
      <c r="O125" s="34"/>
      <c r="P125" s="34"/>
    </row>
    <row r="126" spans="1:16" x14ac:dyDescent="0.45">
      <c r="A126" s="9"/>
      <c r="B126" s="11"/>
      <c r="C126" s="13"/>
      <c r="D126" s="16"/>
      <c r="E126" s="16"/>
      <c r="F126" s="18"/>
      <c r="H126" s="34"/>
      <c r="I126" s="34"/>
      <c r="J126" s="34"/>
      <c r="K126" s="34"/>
      <c r="L126" s="34"/>
      <c r="M126" s="34"/>
      <c r="N126" s="34"/>
      <c r="O126" s="34"/>
      <c r="P126" s="34"/>
    </row>
    <row r="127" spans="1:16" x14ac:dyDescent="0.45">
      <c r="A127" s="9"/>
      <c r="B127" s="11"/>
      <c r="C127" s="13"/>
      <c r="D127" s="16"/>
      <c r="E127" s="16"/>
      <c r="F127" s="18"/>
      <c r="H127" s="34"/>
      <c r="I127" s="34"/>
      <c r="J127" s="34"/>
      <c r="K127" s="34"/>
      <c r="L127" s="34"/>
      <c r="M127" s="34"/>
      <c r="N127" s="34"/>
      <c r="O127" s="34"/>
      <c r="P127" s="34"/>
    </row>
    <row r="128" spans="1:16" x14ac:dyDescent="0.45">
      <c r="A128" s="9"/>
      <c r="B128" s="11"/>
      <c r="C128" s="13"/>
      <c r="D128" s="16"/>
      <c r="E128" s="16"/>
      <c r="F128" s="18"/>
      <c r="H128" s="34"/>
      <c r="I128" s="34"/>
      <c r="J128" s="34"/>
      <c r="K128" s="34"/>
      <c r="L128" s="34"/>
      <c r="M128" s="34"/>
      <c r="N128" s="34"/>
      <c r="O128" s="34"/>
      <c r="P128" s="34"/>
    </row>
    <row r="129" spans="1:16" x14ac:dyDescent="0.45">
      <c r="A129" s="9"/>
      <c r="B129" s="11"/>
      <c r="C129" s="13"/>
      <c r="D129" s="16"/>
      <c r="E129" s="16"/>
      <c r="F129" s="18"/>
      <c r="H129" s="34"/>
      <c r="I129" s="34"/>
      <c r="J129" s="34"/>
      <c r="K129" s="34"/>
      <c r="L129" s="34"/>
      <c r="M129" s="34"/>
      <c r="N129" s="34"/>
      <c r="O129" s="34"/>
      <c r="P129" s="34"/>
    </row>
    <row r="130" spans="1:16" x14ac:dyDescent="0.45">
      <c r="A130" s="9"/>
      <c r="B130" s="20"/>
      <c r="C130" s="14"/>
      <c r="D130" s="17"/>
      <c r="E130" s="17"/>
      <c r="F130" s="19"/>
      <c r="H130" s="34"/>
      <c r="I130" s="34"/>
      <c r="J130" s="34"/>
      <c r="K130" s="34"/>
      <c r="L130" s="34"/>
      <c r="M130" s="34"/>
      <c r="N130" s="34"/>
      <c r="O130" s="34"/>
      <c r="P130" s="34"/>
    </row>
    <row r="131" spans="1:16" x14ac:dyDescent="0.45">
      <c r="A131" s="9"/>
      <c r="B131" s="10" t="s">
        <v>208</v>
      </c>
      <c r="C131" s="12">
        <v>94.41</v>
      </c>
      <c r="D131" s="15">
        <v>91</v>
      </c>
      <c r="E131" s="16"/>
      <c r="F131" s="18"/>
      <c r="H131" s="34"/>
      <c r="I131" s="33"/>
      <c r="J131" s="34"/>
      <c r="K131" s="34"/>
      <c r="L131" s="34"/>
      <c r="M131" s="34"/>
      <c r="N131" s="34"/>
      <c r="O131" s="34"/>
      <c r="P131" s="34"/>
    </row>
    <row r="132" spans="1:16" x14ac:dyDescent="0.45">
      <c r="A132" s="9"/>
      <c r="B132" s="11"/>
      <c r="C132" s="13"/>
      <c r="D132" s="16"/>
      <c r="E132" s="16"/>
      <c r="F132" s="18"/>
      <c r="H132" s="34"/>
      <c r="I132" s="34"/>
      <c r="J132" s="34"/>
      <c r="K132" s="34"/>
      <c r="L132" s="34"/>
      <c r="M132" s="34"/>
      <c r="N132" s="34"/>
      <c r="O132" s="34"/>
      <c r="P132" s="34"/>
    </row>
    <row r="133" spans="1:16" x14ac:dyDescent="0.45">
      <c r="A133" s="9"/>
      <c r="B133" s="11"/>
      <c r="C133" s="13"/>
      <c r="D133" s="16"/>
      <c r="E133" s="16"/>
      <c r="F133" s="18"/>
      <c r="H133" s="34"/>
      <c r="I133" s="34"/>
      <c r="J133" s="34"/>
      <c r="K133" s="34"/>
      <c r="L133" s="34"/>
      <c r="M133" s="34"/>
      <c r="N133" s="34"/>
      <c r="O133" s="34"/>
      <c r="P133" s="34"/>
    </row>
    <row r="134" spans="1:16" x14ac:dyDescent="0.45">
      <c r="A134" s="9"/>
      <c r="B134" s="11"/>
      <c r="C134" s="13"/>
      <c r="D134" s="16"/>
      <c r="E134" s="16"/>
      <c r="F134" s="18"/>
      <c r="H134" s="34"/>
      <c r="I134" s="34"/>
      <c r="J134" s="34"/>
      <c r="K134" s="34"/>
      <c r="L134" s="34"/>
      <c r="M134" s="34"/>
      <c r="N134" s="34"/>
      <c r="O134" s="34"/>
      <c r="P134" s="34"/>
    </row>
    <row r="135" spans="1:16" x14ac:dyDescent="0.45">
      <c r="A135" s="9"/>
      <c r="B135" s="11"/>
      <c r="C135" s="13"/>
      <c r="D135" s="16"/>
      <c r="E135" s="16"/>
      <c r="F135" s="18"/>
      <c r="H135" s="34"/>
      <c r="I135" s="34"/>
      <c r="J135" s="34"/>
      <c r="K135" s="34"/>
      <c r="L135" s="34"/>
      <c r="M135" s="34"/>
      <c r="N135" s="34"/>
      <c r="O135" s="34"/>
      <c r="P135" s="34"/>
    </row>
    <row r="136" spans="1:16" x14ac:dyDescent="0.45">
      <c r="A136" s="9"/>
      <c r="B136" s="11"/>
      <c r="C136" s="13"/>
      <c r="D136" s="16"/>
      <c r="E136" s="16"/>
      <c r="F136" s="18"/>
      <c r="H136" s="34"/>
      <c r="I136" s="34"/>
      <c r="J136" s="34"/>
      <c r="K136" s="34"/>
      <c r="L136" s="34"/>
      <c r="M136" s="34"/>
      <c r="N136" s="34"/>
      <c r="O136" s="34"/>
      <c r="P136" s="34"/>
    </row>
    <row r="137" spans="1:16" x14ac:dyDescent="0.45">
      <c r="A137" s="9"/>
      <c r="B137" s="11"/>
      <c r="C137" s="13"/>
      <c r="D137" s="16"/>
      <c r="E137" s="16"/>
      <c r="F137" s="18"/>
      <c r="H137" s="34"/>
      <c r="I137" s="34"/>
      <c r="J137" s="34"/>
      <c r="K137" s="34"/>
      <c r="L137" s="34"/>
      <c r="M137" s="34"/>
      <c r="N137" s="34"/>
      <c r="O137" s="34"/>
      <c r="P137" s="34"/>
    </row>
    <row r="138" spans="1:16" x14ac:dyDescent="0.45">
      <c r="A138" s="9"/>
      <c r="B138" s="11"/>
      <c r="C138" s="13"/>
      <c r="D138" s="16"/>
      <c r="E138" s="16"/>
      <c r="F138" s="18"/>
      <c r="H138" s="34"/>
      <c r="I138" s="34"/>
      <c r="J138" s="34"/>
      <c r="K138" s="34"/>
      <c r="L138" s="34"/>
      <c r="M138" s="34"/>
      <c r="N138" s="34"/>
      <c r="O138" s="34"/>
      <c r="P138" s="34"/>
    </row>
    <row r="139" spans="1:16" ht="14.65" thickBot="1" x14ac:dyDescent="0.5">
      <c r="A139" s="9"/>
      <c r="B139" s="11"/>
      <c r="C139" s="36"/>
      <c r="D139" s="35"/>
      <c r="E139" s="35"/>
      <c r="F139" s="18"/>
      <c r="H139" s="34"/>
      <c r="I139" s="34"/>
      <c r="J139" s="34"/>
      <c r="K139" s="34"/>
      <c r="L139" s="34"/>
      <c r="M139" s="34"/>
      <c r="N139" s="34"/>
      <c r="O139" s="34"/>
      <c r="P139" s="34"/>
    </row>
    <row r="140" spans="1:16" ht="14.65" thickBot="1" x14ac:dyDescent="0.5">
      <c r="A140" s="40" t="s">
        <v>216</v>
      </c>
      <c r="B140" s="41"/>
      <c r="C140" s="39">
        <f>SUM(C95:C139)/5</f>
        <v>88.474000000000004</v>
      </c>
      <c r="D140" s="37">
        <f xml:space="preserve"> SUM(D95:D139)/5</f>
        <v>86.2</v>
      </c>
      <c r="E140" s="37"/>
      <c r="F140" s="38"/>
    </row>
  </sheetData>
  <mergeCells count="83">
    <mergeCell ref="A2:A37"/>
    <mergeCell ref="B20:B28"/>
    <mergeCell ref="C20:C28"/>
    <mergeCell ref="D20:D28"/>
    <mergeCell ref="E20:E28"/>
    <mergeCell ref="E2:E10"/>
    <mergeCell ref="B2:B10"/>
    <mergeCell ref="C2:C10"/>
    <mergeCell ref="D2:D10"/>
    <mergeCell ref="F20:F28"/>
    <mergeCell ref="B29:B37"/>
    <mergeCell ref="C29:C37"/>
    <mergeCell ref="D29:D37"/>
    <mergeCell ref="E29:E37"/>
    <mergeCell ref="F29:F37"/>
    <mergeCell ref="B11:B19"/>
    <mergeCell ref="C11:C19"/>
    <mergeCell ref="D11:D19"/>
    <mergeCell ref="E11:E19"/>
    <mergeCell ref="F11:F19"/>
    <mergeCell ref="C39:C47"/>
    <mergeCell ref="D39:D47"/>
    <mergeCell ref="E39:E47"/>
    <mergeCell ref="F39:F47"/>
    <mergeCell ref="F2:F10"/>
    <mergeCell ref="C57:C65"/>
    <mergeCell ref="D57:D65"/>
    <mergeCell ref="E57:E65"/>
    <mergeCell ref="F57:F65"/>
    <mergeCell ref="B48:B56"/>
    <mergeCell ref="C48:C56"/>
    <mergeCell ref="D48:D56"/>
    <mergeCell ref="E48:E56"/>
    <mergeCell ref="F48:F56"/>
    <mergeCell ref="F67:F75"/>
    <mergeCell ref="B76:B84"/>
    <mergeCell ref="C76:C84"/>
    <mergeCell ref="D76:D84"/>
    <mergeCell ref="E76:E84"/>
    <mergeCell ref="F76:F84"/>
    <mergeCell ref="B67:B75"/>
    <mergeCell ref="C67:C75"/>
    <mergeCell ref="D67:D75"/>
    <mergeCell ref="E67:E75"/>
    <mergeCell ref="C95:C103"/>
    <mergeCell ref="D95:D103"/>
    <mergeCell ref="E95:E103"/>
    <mergeCell ref="F95:F103"/>
    <mergeCell ref="B85:B93"/>
    <mergeCell ref="C85:C93"/>
    <mergeCell ref="D85:D93"/>
    <mergeCell ref="E85:E93"/>
    <mergeCell ref="F85:F93"/>
    <mergeCell ref="C113:C121"/>
    <mergeCell ref="D113:D121"/>
    <mergeCell ref="E113:E121"/>
    <mergeCell ref="F113:F121"/>
    <mergeCell ref="B104:B112"/>
    <mergeCell ref="C104:C112"/>
    <mergeCell ref="D104:D112"/>
    <mergeCell ref="E104:E112"/>
    <mergeCell ref="F104:F112"/>
    <mergeCell ref="C131:C139"/>
    <mergeCell ref="D131:D139"/>
    <mergeCell ref="E131:E139"/>
    <mergeCell ref="F131:F139"/>
    <mergeCell ref="B122:B130"/>
    <mergeCell ref="C122:C130"/>
    <mergeCell ref="D122:D130"/>
    <mergeCell ref="E122:E130"/>
    <mergeCell ref="F122:F130"/>
    <mergeCell ref="A95:A139"/>
    <mergeCell ref="A38:B38"/>
    <mergeCell ref="A66:B66"/>
    <mergeCell ref="A94:B94"/>
    <mergeCell ref="A140:B140"/>
    <mergeCell ref="B131:B139"/>
    <mergeCell ref="B113:B121"/>
    <mergeCell ref="B95:B103"/>
    <mergeCell ref="A39:A65"/>
    <mergeCell ref="A67:A93"/>
    <mergeCell ref="B57:B65"/>
    <mergeCell ref="B39:B47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topLeftCell="A20" zoomScale="56" workbookViewId="0">
      <selection activeCell="J56" sqref="A50:J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25" t="s">
        <v>124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114</v>
      </c>
      <c r="B5" s="15" t="s">
        <v>9</v>
      </c>
      <c r="C5" s="15">
        <f>100-59</f>
        <v>41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115</v>
      </c>
      <c r="B14" s="15" t="s">
        <v>12</v>
      </c>
      <c r="C14" s="15">
        <f>100-57</f>
        <v>43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116</v>
      </c>
      <c r="B23" s="15" t="s">
        <v>13</v>
      </c>
      <c r="C23" s="15">
        <f>100-58</f>
        <v>42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117</v>
      </c>
      <c r="B32" s="15" t="s">
        <v>16</v>
      </c>
      <c r="C32" s="15">
        <f>100-57</f>
        <v>43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118</v>
      </c>
      <c r="B41" s="15" t="s">
        <v>18</v>
      </c>
      <c r="C41" s="15">
        <f>100-59</f>
        <v>41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119</v>
      </c>
      <c r="B50" s="12" t="s">
        <v>19</v>
      </c>
      <c r="C50" s="15">
        <f>100-49</f>
        <v>51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120</v>
      </c>
      <c r="B59" s="12" t="s">
        <v>24</v>
      </c>
      <c r="C59" s="15">
        <f>100-58</f>
        <v>42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121</v>
      </c>
      <c r="B68" s="12" t="s">
        <v>23</v>
      </c>
      <c r="C68" s="15">
        <f>100-58</f>
        <v>42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122</v>
      </c>
      <c r="B77" s="12" t="s">
        <v>38</v>
      </c>
      <c r="C77" s="15">
        <f>100-56</f>
        <v>44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123</v>
      </c>
      <c r="B86" s="12" t="s">
        <v>44</v>
      </c>
      <c r="C86" s="15">
        <f>100-51</f>
        <v>49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topLeftCell="A42" zoomScale="75" workbookViewId="0">
      <selection activeCell="G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25" t="s">
        <v>126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127</v>
      </c>
      <c r="B5" s="15" t="s">
        <v>9</v>
      </c>
      <c r="C5" s="15">
        <f>100-45</f>
        <v>55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128</v>
      </c>
      <c r="B14" s="15" t="s">
        <v>12</v>
      </c>
      <c r="C14" s="15">
        <f>100-49</f>
        <v>51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129</v>
      </c>
      <c r="B23" s="15" t="s">
        <v>13</v>
      </c>
      <c r="C23" s="15">
        <f>100-41</f>
        <v>59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130</v>
      </c>
      <c r="B32" s="15" t="s">
        <v>16</v>
      </c>
      <c r="C32" s="15">
        <f>100-42</f>
        <v>58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131</v>
      </c>
      <c r="B41" s="15" t="s">
        <v>18</v>
      </c>
      <c r="C41" s="15">
        <f>100-46</f>
        <v>54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132</v>
      </c>
      <c r="B50" s="12" t="s">
        <v>19</v>
      </c>
      <c r="C50" s="15">
        <f>100-36</f>
        <v>64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133</v>
      </c>
      <c r="B59" s="12" t="s">
        <v>24</v>
      </c>
      <c r="C59" s="15">
        <f>100-39</f>
        <v>61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134</v>
      </c>
      <c r="B68" s="12" t="s">
        <v>23</v>
      </c>
      <c r="C68" s="15">
        <f>100-46</f>
        <v>54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135</v>
      </c>
      <c r="B77" s="12" t="s">
        <v>38</v>
      </c>
      <c r="C77" s="15">
        <f>100-43</f>
        <v>57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136</v>
      </c>
      <c r="B86" s="12" t="s">
        <v>44</v>
      </c>
      <c r="C86" s="15"/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68" zoomScale="85" zoomScaleNormal="85" workbookViewId="0">
      <selection activeCell="B105" sqref="B10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25" t="s">
        <v>138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140</v>
      </c>
      <c r="B5" s="15" t="s">
        <v>9</v>
      </c>
      <c r="C5" s="15">
        <f>100-23</f>
        <v>77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141</v>
      </c>
      <c r="B14" s="15" t="s">
        <v>12</v>
      </c>
      <c r="C14" s="15">
        <f>100-22</f>
        <v>78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142</v>
      </c>
      <c r="B23" s="15" t="s">
        <v>13</v>
      </c>
      <c r="C23" s="15">
        <f>100-22</f>
        <v>78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143</v>
      </c>
      <c r="B32" s="15" t="s">
        <v>16</v>
      </c>
      <c r="C32" s="15">
        <f>100-22</f>
        <v>78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144</v>
      </c>
      <c r="B41" s="15" t="s">
        <v>18</v>
      </c>
      <c r="C41" s="15">
        <f>100-21</f>
        <v>79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145</v>
      </c>
      <c r="B50" s="12" t="s">
        <v>19</v>
      </c>
      <c r="C50" s="15">
        <f>100-20</f>
        <v>80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146</v>
      </c>
      <c r="B59" s="12" t="s">
        <v>24</v>
      </c>
      <c r="C59" s="15">
        <f>100-26</f>
        <v>74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147</v>
      </c>
      <c r="B68" s="12" t="s">
        <v>23</v>
      </c>
      <c r="C68" s="15">
        <f>100-25</f>
        <v>75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148</v>
      </c>
      <c r="B77" s="12" t="s">
        <v>38</v>
      </c>
      <c r="C77" s="15">
        <f>100-24</f>
        <v>76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149</v>
      </c>
      <c r="B86" s="12" t="s">
        <v>44</v>
      </c>
      <c r="C86" s="15">
        <f>100-18</f>
        <v>82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topLeftCell="A73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25" t="s">
        <v>151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152</v>
      </c>
      <c r="B5" s="15" t="s">
        <v>9</v>
      </c>
      <c r="C5" s="15">
        <f>100-22</f>
        <v>78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153</v>
      </c>
      <c r="B14" s="15" t="s">
        <v>12</v>
      </c>
      <c r="C14" s="15">
        <f>100-23</f>
        <v>77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154</v>
      </c>
      <c r="B23" s="15" t="s">
        <v>13</v>
      </c>
      <c r="C23" s="15">
        <f>100-22</f>
        <v>78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155</v>
      </c>
      <c r="B32" s="15" t="s">
        <v>16</v>
      </c>
      <c r="C32" s="15">
        <f>100-25</f>
        <v>75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156</v>
      </c>
      <c r="B41" s="15" t="s">
        <v>18</v>
      </c>
      <c r="C41" s="15">
        <f>100-20</f>
        <v>80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157</v>
      </c>
      <c r="B50" s="12" t="s">
        <v>19</v>
      </c>
      <c r="C50" s="15">
        <f>100-21</f>
        <v>79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158</v>
      </c>
      <c r="B59" s="12" t="s">
        <v>24</v>
      </c>
      <c r="C59" s="15">
        <f>100-20</f>
        <v>80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159</v>
      </c>
      <c r="B68" s="12" t="s">
        <v>23</v>
      </c>
      <c r="C68" s="15">
        <f>100-21</f>
        <v>79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160</v>
      </c>
      <c r="B77" s="12" t="s">
        <v>38</v>
      </c>
      <c r="C77" s="15">
        <f>100-27</f>
        <v>73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161</v>
      </c>
      <c r="B86" s="12" t="s">
        <v>44</v>
      </c>
      <c r="C86" s="15">
        <f>100-18</f>
        <v>82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A49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25" t="s">
        <v>163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164</v>
      </c>
      <c r="B5" s="15" t="s">
        <v>9</v>
      </c>
      <c r="C5" s="15">
        <f>100-9</f>
        <v>91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165</v>
      </c>
      <c r="B14" s="15" t="s">
        <v>12</v>
      </c>
      <c r="C14" s="15">
        <f>100-10</f>
        <v>90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166</v>
      </c>
      <c r="B23" s="15" t="s">
        <v>13</v>
      </c>
      <c r="C23" s="15">
        <f>100-11</f>
        <v>89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167</v>
      </c>
      <c r="B32" s="15" t="s">
        <v>16</v>
      </c>
      <c r="C32" s="15">
        <f>100-11</f>
        <v>89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168</v>
      </c>
      <c r="B41" s="15" t="s">
        <v>18</v>
      </c>
      <c r="C41" s="15">
        <f>100-10</f>
        <v>90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169</v>
      </c>
      <c r="B50" s="12" t="s">
        <v>19</v>
      </c>
      <c r="C50" s="15">
        <f>100-11</f>
        <v>89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170</v>
      </c>
      <c r="B59" s="12" t="s">
        <v>24</v>
      </c>
      <c r="C59" s="15">
        <f>100-8</f>
        <v>92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171</v>
      </c>
      <c r="B68" s="12" t="s">
        <v>23</v>
      </c>
      <c r="C68" s="15">
        <f>100-11</f>
        <v>89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172</v>
      </c>
      <c r="B77" s="12" t="s">
        <v>38</v>
      </c>
      <c r="C77" s="15">
        <f>100-11</f>
        <v>89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173</v>
      </c>
      <c r="B86" s="12" t="s">
        <v>44</v>
      </c>
      <c r="C86" s="15">
        <f>100-10</f>
        <v>90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zoomScale="97" workbookViewId="0">
      <selection activeCell="A77" sqref="A77:I8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25" t="s">
        <v>197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186</v>
      </c>
      <c r="B5" s="15" t="s">
        <v>9</v>
      </c>
      <c r="C5" s="15">
        <f>100-20</f>
        <v>80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187</v>
      </c>
      <c r="B14" s="15" t="s">
        <v>12</v>
      </c>
      <c r="C14" s="15">
        <f>100-22</f>
        <v>78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188</v>
      </c>
      <c r="B23" s="15" t="s">
        <v>13</v>
      </c>
      <c r="C23" s="15">
        <f>100-21</f>
        <v>79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189</v>
      </c>
      <c r="B32" s="15" t="s">
        <v>16</v>
      </c>
      <c r="C32" s="15">
        <f>100-24</f>
        <v>76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190</v>
      </c>
      <c r="B41" s="15" t="s">
        <v>18</v>
      </c>
      <c r="C41" s="15">
        <f>100-20</f>
        <v>80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191</v>
      </c>
      <c r="B50" s="12" t="s">
        <v>19</v>
      </c>
      <c r="C50" s="15">
        <f>100-19</f>
        <v>81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192</v>
      </c>
      <c r="B59" s="12" t="s">
        <v>24</v>
      </c>
      <c r="C59" s="15">
        <f>100-20</f>
        <v>80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193</v>
      </c>
      <c r="B68" s="12" t="s">
        <v>23</v>
      </c>
      <c r="C68" s="15">
        <f>100-18</f>
        <v>82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194</v>
      </c>
      <c r="B77" s="12" t="s">
        <v>38</v>
      </c>
      <c r="C77" s="15">
        <f>100-16</f>
        <v>84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195</v>
      </c>
      <c r="B86" s="12" t="s">
        <v>44</v>
      </c>
      <c r="C86" s="15">
        <f>100-19</f>
        <v>81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opLeftCell="A70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25" t="s">
        <v>196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175</v>
      </c>
      <c r="B5" s="15" t="s">
        <v>9</v>
      </c>
      <c r="C5" s="15">
        <f>100-12</f>
        <v>88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176</v>
      </c>
      <c r="B14" s="15" t="s">
        <v>12</v>
      </c>
      <c r="C14" s="15">
        <f>100-10</f>
        <v>90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177</v>
      </c>
      <c r="B23" s="15" t="s">
        <v>13</v>
      </c>
      <c r="C23" s="15">
        <f>100-11</f>
        <v>89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178</v>
      </c>
      <c r="B32" s="15" t="s">
        <v>16</v>
      </c>
      <c r="C32" s="15">
        <f>100-11</f>
        <v>89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179</v>
      </c>
      <c r="B41" s="15" t="s">
        <v>18</v>
      </c>
      <c r="C41" s="15">
        <f>100-11</f>
        <v>89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180</v>
      </c>
      <c r="B50" s="12" t="s">
        <v>19</v>
      </c>
      <c r="C50" s="15">
        <f>100-10</f>
        <v>90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181</v>
      </c>
      <c r="B59" s="12" t="s">
        <v>24</v>
      </c>
      <c r="C59" s="15">
        <f>100-12</f>
        <v>88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182</v>
      </c>
      <c r="B68" s="12" t="s">
        <v>23</v>
      </c>
      <c r="C68" s="15">
        <f>100-12</f>
        <v>88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183</v>
      </c>
      <c r="B77" s="12" t="s">
        <v>38</v>
      </c>
      <c r="C77" s="15">
        <f>100-11</f>
        <v>89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184</v>
      </c>
      <c r="B86" s="12" t="s">
        <v>44</v>
      </c>
      <c r="C86" s="15">
        <f>100-9</f>
        <v>91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0.40625</v>
      </c>
      <c r="N2">
        <f>1+L2</f>
        <v>1</v>
      </c>
      <c r="O2">
        <f>100*(1-M2)</f>
        <v>59.375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0.234375</v>
      </c>
      <c r="N5">
        <f t="shared" si="0"/>
        <v>4</v>
      </c>
      <c r="O5">
        <f t="shared" si="1"/>
        <v>76.5625</v>
      </c>
    </row>
    <row r="6" spans="12:15" x14ac:dyDescent="0.45">
      <c r="L6">
        <v>4</v>
      </c>
      <c r="M6">
        <v>0.21875</v>
      </c>
      <c r="N6">
        <f t="shared" si="0"/>
        <v>5</v>
      </c>
      <c r="O6">
        <f t="shared" si="1"/>
        <v>78.125</v>
      </c>
    </row>
    <row r="7" spans="12:15" x14ac:dyDescent="0.45">
      <c r="L7">
        <v>5</v>
      </c>
      <c r="M7">
        <v>0.15625</v>
      </c>
      <c r="N7">
        <f t="shared" si="0"/>
        <v>6</v>
      </c>
      <c r="O7">
        <f t="shared" si="1"/>
        <v>84.375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0.1875</v>
      </c>
      <c r="N10">
        <f t="shared" si="0"/>
        <v>9</v>
      </c>
      <c r="O10">
        <f t="shared" si="1"/>
        <v>81.25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0.21875</v>
      </c>
      <c r="N12">
        <f t="shared" si="0"/>
        <v>11</v>
      </c>
      <c r="O12">
        <f t="shared" si="1"/>
        <v>78.125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0.203125</v>
      </c>
      <c r="N15">
        <f t="shared" si="0"/>
        <v>14</v>
      </c>
      <c r="O15">
        <f t="shared" si="1"/>
        <v>79.6875</v>
      </c>
    </row>
    <row r="16" spans="12:15" x14ac:dyDescent="0.45">
      <c r="L16">
        <v>14</v>
      </c>
      <c r="M16">
        <v>0.15625</v>
      </c>
      <c r="N16">
        <f t="shared" si="0"/>
        <v>15</v>
      </c>
      <c r="O16">
        <f t="shared" si="1"/>
        <v>84.375</v>
      </c>
    </row>
    <row r="17" spans="12:15" x14ac:dyDescent="0.45">
      <c r="L17">
        <v>15</v>
      </c>
      <c r="M17">
        <v>0.109375</v>
      </c>
      <c r="N17">
        <f t="shared" si="0"/>
        <v>16</v>
      </c>
      <c r="O17">
        <f t="shared" si="1"/>
        <v>89.0625</v>
      </c>
    </row>
    <row r="18" spans="12:15" x14ac:dyDescent="0.45">
      <c r="L18">
        <v>16</v>
      </c>
      <c r="M18">
        <v>0.109375</v>
      </c>
      <c r="N18">
        <f t="shared" si="0"/>
        <v>17</v>
      </c>
      <c r="O18">
        <f t="shared" si="1"/>
        <v>89.0625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0.109375</v>
      </c>
      <c r="N23">
        <f t="shared" si="0"/>
        <v>22</v>
      </c>
      <c r="O23">
        <f t="shared" si="1"/>
        <v>89.0625</v>
      </c>
    </row>
    <row r="24" spans="12:15" x14ac:dyDescent="0.45">
      <c r="L24">
        <v>22</v>
      </c>
      <c r="M24">
        <v>0.109375</v>
      </c>
      <c r="N24">
        <f t="shared" si="0"/>
        <v>23</v>
      </c>
      <c r="O24">
        <f t="shared" si="1"/>
        <v>89.0625</v>
      </c>
    </row>
    <row r="25" spans="12:15" x14ac:dyDescent="0.45">
      <c r="L25">
        <v>23</v>
      </c>
      <c r="M25">
        <v>0.109375</v>
      </c>
      <c r="N25">
        <f t="shared" si="0"/>
        <v>24</v>
      </c>
      <c r="O25">
        <f t="shared" si="1"/>
        <v>89.0625</v>
      </c>
    </row>
    <row r="26" spans="12:15" x14ac:dyDescent="0.45">
      <c r="L26">
        <v>24</v>
      </c>
      <c r="M26">
        <v>0.109375</v>
      </c>
      <c r="N26">
        <f t="shared" si="0"/>
        <v>25</v>
      </c>
      <c r="O26">
        <f t="shared" si="1"/>
        <v>89.0625</v>
      </c>
    </row>
    <row r="27" spans="12:15" x14ac:dyDescent="0.45">
      <c r="L27">
        <v>25</v>
      </c>
      <c r="M27">
        <v>0.109375</v>
      </c>
      <c r="N27">
        <f t="shared" si="0"/>
        <v>26</v>
      </c>
      <c r="O27">
        <f t="shared" si="1"/>
        <v>89.0625</v>
      </c>
    </row>
    <row r="28" spans="12:15" x14ac:dyDescent="0.45">
      <c r="L28">
        <v>26</v>
      </c>
      <c r="M28">
        <v>0.109375</v>
      </c>
      <c r="N28">
        <f t="shared" si="0"/>
        <v>27</v>
      </c>
      <c r="O28">
        <f t="shared" si="1"/>
        <v>89.0625</v>
      </c>
    </row>
    <row r="29" spans="12:15" x14ac:dyDescent="0.45">
      <c r="L29">
        <v>27</v>
      </c>
      <c r="M29">
        <v>0.109375</v>
      </c>
      <c r="N29">
        <f t="shared" si="0"/>
        <v>28</v>
      </c>
      <c r="O29">
        <f t="shared" si="1"/>
        <v>89.0625</v>
      </c>
    </row>
    <row r="30" spans="12:15" x14ac:dyDescent="0.45">
      <c r="L30">
        <v>28</v>
      </c>
      <c r="M30">
        <v>0.109375</v>
      </c>
      <c r="N30">
        <f t="shared" si="0"/>
        <v>29</v>
      </c>
      <c r="O30">
        <f t="shared" si="1"/>
        <v>89.0625</v>
      </c>
    </row>
    <row r="31" spans="12:15" x14ac:dyDescent="0.45">
      <c r="L31">
        <v>29</v>
      </c>
      <c r="M31">
        <v>0.109375</v>
      </c>
      <c r="N31">
        <f t="shared" si="0"/>
        <v>30</v>
      </c>
      <c r="O31">
        <f t="shared" si="1"/>
        <v>89.0625</v>
      </c>
    </row>
    <row r="32" spans="12:15" x14ac:dyDescent="0.45">
      <c r="L32">
        <v>30</v>
      </c>
      <c r="M32">
        <v>0.125</v>
      </c>
      <c r="N32">
        <f t="shared" si="0"/>
        <v>31</v>
      </c>
      <c r="O32">
        <f t="shared" si="1"/>
        <v>87.5</v>
      </c>
    </row>
    <row r="33" spans="12:15" x14ac:dyDescent="0.45">
      <c r="L33">
        <v>31</v>
      </c>
      <c r="M33">
        <v>0.125</v>
      </c>
      <c r="N33">
        <f t="shared" si="0"/>
        <v>32</v>
      </c>
      <c r="O33">
        <f t="shared" si="1"/>
        <v>87.5</v>
      </c>
    </row>
    <row r="34" spans="12:15" x14ac:dyDescent="0.45">
      <c r="L34">
        <v>32</v>
      </c>
      <c r="M34">
        <v>0.125</v>
      </c>
      <c r="N34">
        <f t="shared" si="0"/>
        <v>33</v>
      </c>
      <c r="O34">
        <f t="shared" si="1"/>
        <v>87.5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4.6875E-2</v>
      </c>
      <c r="N103" t="e">
        <f t="shared" si="2"/>
        <v>#VALUE!</v>
      </c>
      <c r="O103">
        <f t="shared" si="3"/>
        <v>95.3125</v>
      </c>
    </row>
    <row r="104" spans="12:15" x14ac:dyDescent="0.45">
      <c r="L104" t="s">
        <v>198</v>
      </c>
      <c r="M104">
        <v>4.6875E-2</v>
      </c>
      <c r="N104" t="e">
        <f t="shared" si="2"/>
        <v>#VALUE!</v>
      </c>
      <c r="O104">
        <f t="shared" si="3"/>
        <v>95.3125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198</v>
      </c>
      <c r="M109">
        <v>6.25E-2</v>
      </c>
      <c r="N109" t="e">
        <f t="shared" si="2"/>
        <v>#VALUE!</v>
      </c>
      <c r="O109">
        <f t="shared" si="3"/>
        <v>93.75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0.125</v>
      </c>
      <c r="N112" t="e">
        <f t="shared" si="2"/>
        <v>#VALUE!</v>
      </c>
      <c r="O112">
        <f t="shared" si="3"/>
        <v>87.5</v>
      </c>
    </row>
    <row r="113" spans="12:15" x14ac:dyDescent="0.45">
      <c r="L113" t="s">
        <v>198</v>
      </c>
      <c r="M113">
        <v>7.8125E-2</v>
      </c>
      <c r="N113" t="e">
        <f t="shared" si="2"/>
        <v>#VALUE!</v>
      </c>
      <c r="O113">
        <f t="shared" si="3"/>
        <v>92.1875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4.6875E-2</v>
      </c>
      <c r="N117" t="e">
        <f t="shared" si="2"/>
        <v>#VALUE!</v>
      </c>
      <c r="O117">
        <f t="shared" si="3"/>
        <v>95.3125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A50" sqref="A50:I58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25" t="s">
        <v>28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29</v>
      </c>
      <c r="B5" s="15" t="s">
        <v>9</v>
      </c>
      <c r="C5" s="15">
        <f>100-93</f>
        <v>7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30</v>
      </c>
      <c r="B14" s="15" t="s">
        <v>12</v>
      </c>
      <c r="C14" s="15">
        <v>5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31</v>
      </c>
      <c r="B23" s="15" t="s">
        <v>13</v>
      </c>
      <c r="C23" s="15">
        <v>7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32</v>
      </c>
      <c r="B32" s="15" t="s">
        <v>16</v>
      </c>
      <c r="C32" s="15">
        <v>6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33</v>
      </c>
      <c r="B41" s="15" t="s">
        <v>18</v>
      </c>
      <c r="C41" s="15">
        <v>6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34</v>
      </c>
      <c r="B50" s="12" t="s">
        <v>19</v>
      </c>
      <c r="C50" s="15">
        <v>7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35</v>
      </c>
      <c r="B59" s="12" t="s">
        <v>24</v>
      </c>
      <c r="C59" s="15">
        <v>6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36</v>
      </c>
      <c r="B68" s="12" t="s">
        <v>23</v>
      </c>
      <c r="C68" s="15">
        <v>6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37</v>
      </c>
      <c r="B77" s="12" t="s">
        <v>38</v>
      </c>
      <c r="C77" s="15">
        <v>5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topLeftCell="A33" zoomScale="68" workbookViewId="0">
      <selection activeCell="A50" sqref="A50:I5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25" t="s">
        <v>4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55</v>
      </c>
      <c r="B5" s="15" t="s">
        <v>9</v>
      </c>
      <c r="C5" s="15">
        <f>100-53</f>
        <v>47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56</v>
      </c>
      <c r="B14" s="15" t="s">
        <v>12</v>
      </c>
      <c r="C14" s="15">
        <f>100-55</f>
        <v>45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57</v>
      </c>
      <c r="B23" s="15" t="s">
        <v>13</v>
      </c>
      <c r="C23" s="15">
        <f>100-53</f>
        <v>47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58</v>
      </c>
      <c r="B32" s="30" t="s">
        <v>16</v>
      </c>
      <c r="C32" s="15">
        <f>100-57</f>
        <v>43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25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25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25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25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25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25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25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31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59</v>
      </c>
      <c r="B41" s="15" t="s">
        <v>18</v>
      </c>
      <c r="C41" s="15">
        <f>100-59</f>
        <v>41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60</v>
      </c>
      <c r="B50" s="12" t="s">
        <v>19</v>
      </c>
      <c r="C50" s="15">
        <f>100-48</f>
        <v>52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61</v>
      </c>
      <c r="B59" s="12" t="s">
        <v>21</v>
      </c>
      <c r="C59" s="15">
        <f>100-55</f>
        <v>45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62</v>
      </c>
      <c r="B68" s="12" t="s">
        <v>23</v>
      </c>
      <c r="C68" s="15">
        <v>50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63</v>
      </c>
      <c r="B77" s="12" t="s">
        <v>24</v>
      </c>
      <c r="C77" s="15">
        <v>50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25" t="s">
        <v>41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8</v>
      </c>
      <c r="B5" s="15" t="s">
        <v>9</v>
      </c>
      <c r="C5" s="15">
        <f>100-78</f>
        <v>22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10</v>
      </c>
      <c r="B14" s="15" t="s">
        <v>12</v>
      </c>
      <c r="C14" s="15">
        <f>100-75</f>
        <v>25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11</v>
      </c>
      <c r="B23" s="15" t="s">
        <v>13</v>
      </c>
      <c r="C23" s="15">
        <f>100-77</f>
        <v>23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15</v>
      </c>
      <c r="B32" s="15" t="s">
        <v>16</v>
      </c>
      <c r="C32" s="15">
        <f>100-80</f>
        <v>20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17</v>
      </c>
      <c r="B41" s="15" t="s">
        <v>18</v>
      </c>
      <c r="C41" s="15">
        <f>100-81</f>
        <v>19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40</v>
      </c>
      <c r="B50" s="12" t="s">
        <v>19</v>
      </c>
      <c r="C50" s="15">
        <f>100-72</f>
        <v>28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20</v>
      </c>
      <c r="B59" s="12" t="s">
        <v>24</v>
      </c>
      <c r="C59" s="15">
        <f>100-71</f>
        <v>29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22</v>
      </c>
      <c r="B68" s="12" t="s">
        <v>23</v>
      </c>
      <c r="C68" s="15">
        <f>100-75</f>
        <v>25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25</v>
      </c>
      <c r="B77" s="12" t="s">
        <v>38</v>
      </c>
      <c r="C77" s="15">
        <f>100-78</f>
        <v>22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topLeftCell="A31" zoomScale="60" workbookViewId="0">
      <selection activeCell="A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25" t="s">
        <v>43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45</v>
      </c>
      <c r="B5" s="15" t="s">
        <v>9</v>
      </c>
      <c r="C5" s="15">
        <f>100-83</f>
        <v>17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46</v>
      </c>
      <c r="B14" s="15" t="s">
        <v>12</v>
      </c>
      <c r="C14" s="15">
        <f>100-82</f>
        <v>18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47</v>
      </c>
      <c r="B23" s="15" t="s">
        <v>13</v>
      </c>
      <c r="C23" s="15">
        <f>100-82</f>
        <v>18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48</v>
      </c>
      <c r="B32" s="15" t="s">
        <v>16</v>
      </c>
      <c r="C32" s="15">
        <f>100-86</f>
        <v>14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49</v>
      </c>
      <c r="B41" s="15" t="s">
        <v>18</v>
      </c>
      <c r="C41" s="15">
        <f>100-84</f>
        <v>16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50</v>
      </c>
      <c r="B50" s="12" t="s">
        <v>19</v>
      </c>
      <c r="C50" s="15">
        <f>100-81</f>
        <v>19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51</v>
      </c>
      <c r="B59" s="12" t="s">
        <v>24</v>
      </c>
      <c r="C59" s="15">
        <f>100-83</f>
        <v>17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52</v>
      </c>
      <c r="B68" s="12" t="s">
        <v>23</v>
      </c>
      <c r="C68" s="15">
        <f>100-84</f>
        <v>16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54</v>
      </c>
      <c r="B77" s="12" t="s">
        <v>38</v>
      </c>
      <c r="C77" s="15">
        <f>100-87</f>
        <v>13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53</v>
      </c>
      <c r="B86" s="12" t="s">
        <v>44</v>
      </c>
      <c r="C86" s="15">
        <f>100-85</f>
        <v>15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7" zoomScale="60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25" t="s">
        <v>64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66</v>
      </c>
      <c r="B5" s="15" t="s">
        <v>9</v>
      </c>
      <c r="C5" s="15">
        <f>100-76</f>
        <v>24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67</v>
      </c>
      <c r="B14" s="15" t="s">
        <v>12</v>
      </c>
      <c r="C14" s="15">
        <f>100-78</f>
        <v>22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68</v>
      </c>
      <c r="B23" s="15" t="s">
        <v>13</v>
      </c>
      <c r="C23" s="15">
        <f>100-82</f>
        <v>18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69</v>
      </c>
      <c r="B32" s="15" t="s">
        <v>16</v>
      </c>
      <c r="C32" s="15">
        <f>100-85</f>
        <v>15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70</v>
      </c>
      <c r="B41" s="15" t="s">
        <v>18</v>
      </c>
      <c r="C41" s="15">
        <f>100-83</f>
        <v>17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71</v>
      </c>
      <c r="B50" s="12" t="s">
        <v>19</v>
      </c>
      <c r="C50" s="15">
        <f>100-79</f>
        <v>21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72</v>
      </c>
      <c r="B59" s="12" t="s">
        <v>24</v>
      </c>
      <c r="C59" s="15">
        <f>100-72</f>
        <v>28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73</v>
      </c>
      <c r="B68" s="12" t="s">
        <v>23</v>
      </c>
      <c r="C68" s="15">
        <f>100-78</f>
        <v>22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74</v>
      </c>
      <c r="B77" s="12" t="s">
        <v>38</v>
      </c>
      <c r="C77" s="15">
        <f>100-80</f>
        <v>20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75</v>
      </c>
      <c r="B86" s="12" t="s">
        <v>44</v>
      </c>
      <c r="C86" s="15">
        <f>100-74</f>
        <v>26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5" zoomScale="77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25" t="s">
        <v>77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78</v>
      </c>
      <c r="B5" s="15" t="s">
        <v>9</v>
      </c>
      <c r="C5" s="15">
        <f>100-51</f>
        <v>49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79</v>
      </c>
      <c r="B14" s="15" t="s">
        <v>12</v>
      </c>
      <c r="C14" s="15">
        <f>100-59</f>
        <v>41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80</v>
      </c>
      <c r="B23" s="15" t="s">
        <v>13</v>
      </c>
      <c r="C23" s="15">
        <f>100-61</f>
        <v>39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81</v>
      </c>
      <c r="B32" s="15" t="s">
        <v>16</v>
      </c>
      <c r="C32" s="15">
        <f>100-65</f>
        <v>35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82</v>
      </c>
      <c r="B41" s="15" t="s">
        <v>18</v>
      </c>
      <c r="C41" s="15">
        <f>100-62</f>
        <v>38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83</v>
      </c>
      <c r="B50" s="12" t="s">
        <v>19</v>
      </c>
      <c r="C50" s="15">
        <f>100-51</f>
        <v>49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84</v>
      </c>
      <c r="B59" s="12" t="s">
        <v>24</v>
      </c>
      <c r="C59" s="15">
        <f>100-53</f>
        <v>47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85</v>
      </c>
      <c r="B68" s="12" t="s">
        <v>23</v>
      </c>
      <c r="C68" s="15">
        <f>100-50</f>
        <v>50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86</v>
      </c>
      <c r="B77" s="12" t="s">
        <v>38</v>
      </c>
      <c r="C77" s="15">
        <f>100-52</f>
        <v>48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75</v>
      </c>
      <c r="B86" s="12" t="s">
        <v>44</v>
      </c>
      <c r="C86" s="15">
        <f>100-47</f>
        <v>53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40" zoomScale="53" workbookViewId="0">
      <selection activeCell="K64" sqref="A59: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25" t="s">
        <v>89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90</v>
      </c>
      <c r="B5" s="15" t="s">
        <v>9</v>
      </c>
      <c r="C5" s="15">
        <f>100-44</f>
        <v>56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91</v>
      </c>
      <c r="B14" s="15" t="s">
        <v>12</v>
      </c>
      <c r="C14" s="15">
        <f>100-50</f>
        <v>50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92</v>
      </c>
      <c r="B23" s="15" t="s">
        <v>13</v>
      </c>
      <c r="C23" s="15">
        <f>100-52</f>
        <v>48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93</v>
      </c>
      <c r="B32" s="15" t="s">
        <v>16</v>
      </c>
      <c r="C32" s="15">
        <f>100-53</f>
        <v>47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94</v>
      </c>
      <c r="B41" s="15" t="s">
        <v>18</v>
      </c>
      <c r="C41" s="15">
        <f>100-52</f>
        <v>48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95</v>
      </c>
      <c r="B50" s="12" t="s">
        <v>19</v>
      </c>
      <c r="C50" s="15">
        <f>100-44</f>
        <v>56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98</v>
      </c>
      <c r="B59" s="12" t="s">
        <v>24</v>
      </c>
      <c r="C59" s="15">
        <f>100-43</f>
        <v>57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97</v>
      </c>
      <c r="B68" s="12" t="s">
        <v>23</v>
      </c>
      <c r="C68" s="15">
        <f>100-44</f>
        <v>56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96</v>
      </c>
      <c r="B77" s="12" t="s">
        <v>38</v>
      </c>
      <c r="C77" s="15">
        <f>100-45</f>
        <v>55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99</v>
      </c>
      <c r="B86" s="12" t="s">
        <v>44</v>
      </c>
      <c r="C86" s="15">
        <f>100-43</f>
        <v>57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37" zoomScale="54" workbookViewId="0">
      <selection activeCell="G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25" t="s">
        <v>102</v>
      </c>
      <c r="D1" s="25"/>
    </row>
    <row r="4" spans="1:9" x14ac:dyDescent="0.45">
      <c r="A4" s="1" t="s">
        <v>0</v>
      </c>
      <c r="B4" s="1" t="s">
        <v>5</v>
      </c>
      <c r="C4" s="1" t="s">
        <v>1</v>
      </c>
      <c r="D4" s="26" t="s">
        <v>6</v>
      </c>
      <c r="E4" s="26"/>
      <c r="F4" s="26"/>
      <c r="G4" s="26" t="s">
        <v>7</v>
      </c>
      <c r="H4" s="26"/>
      <c r="I4" s="26"/>
    </row>
    <row r="5" spans="1:9" x14ac:dyDescent="0.45">
      <c r="A5" s="27" t="s">
        <v>103</v>
      </c>
      <c r="B5" s="15" t="s">
        <v>9</v>
      </c>
      <c r="C5" s="15">
        <f>100-48</f>
        <v>52</v>
      </c>
      <c r="D5" s="15"/>
      <c r="E5" s="15"/>
      <c r="F5" s="15"/>
      <c r="G5" s="15"/>
      <c r="H5" s="15"/>
      <c r="I5" s="21"/>
    </row>
    <row r="6" spans="1:9" x14ac:dyDescent="0.45">
      <c r="A6" s="28"/>
      <c r="B6" s="16"/>
      <c r="C6" s="16"/>
      <c r="D6" s="16"/>
      <c r="E6" s="16"/>
      <c r="F6" s="16"/>
      <c r="G6" s="16"/>
      <c r="H6" s="16"/>
      <c r="I6" s="18"/>
    </row>
    <row r="7" spans="1:9" x14ac:dyDescent="0.45">
      <c r="A7" s="28"/>
      <c r="B7" s="16"/>
      <c r="C7" s="16"/>
      <c r="D7" s="16"/>
      <c r="E7" s="16"/>
      <c r="F7" s="16"/>
      <c r="G7" s="16"/>
      <c r="H7" s="16"/>
      <c r="I7" s="18"/>
    </row>
    <row r="8" spans="1:9" x14ac:dyDescent="0.45">
      <c r="A8" s="28"/>
      <c r="B8" s="16"/>
      <c r="C8" s="16"/>
      <c r="D8" s="16"/>
      <c r="E8" s="16"/>
      <c r="F8" s="16"/>
      <c r="G8" s="16"/>
      <c r="H8" s="16"/>
      <c r="I8" s="18"/>
    </row>
    <row r="9" spans="1:9" x14ac:dyDescent="0.45">
      <c r="A9" s="28"/>
      <c r="B9" s="16"/>
      <c r="C9" s="16"/>
      <c r="D9" s="16"/>
      <c r="E9" s="16"/>
      <c r="F9" s="16"/>
      <c r="G9" s="16"/>
      <c r="H9" s="16"/>
      <c r="I9" s="18"/>
    </row>
    <row r="10" spans="1:9" x14ac:dyDescent="0.45">
      <c r="A10" s="28"/>
      <c r="B10" s="16"/>
      <c r="C10" s="16"/>
      <c r="D10" s="16"/>
      <c r="E10" s="16"/>
      <c r="F10" s="16"/>
      <c r="G10" s="16"/>
      <c r="H10" s="16"/>
      <c r="I10" s="18"/>
    </row>
    <row r="11" spans="1:9" x14ac:dyDescent="0.45">
      <c r="A11" s="28"/>
      <c r="B11" s="16"/>
      <c r="C11" s="16"/>
      <c r="D11" s="16"/>
      <c r="E11" s="16"/>
      <c r="F11" s="16"/>
      <c r="G11" s="16"/>
      <c r="H11" s="16"/>
      <c r="I11" s="18"/>
    </row>
    <row r="12" spans="1:9" x14ac:dyDescent="0.45">
      <c r="A12" s="28"/>
      <c r="B12" s="16"/>
      <c r="C12" s="16"/>
      <c r="D12" s="16"/>
      <c r="E12" s="16"/>
      <c r="F12" s="16"/>
      <c r="G12" s="16"/>
      <c r="H12" s="16"/>
      <c r="I12" s="18"/>
    </row>
    <row r="13" spans="1:9" x14ac:dyDescent="0.45">
      <c r="A13" s="29"/>
      <c r="B13" s="17"/>
      <c r="C13" s="17"/>
      <c r="D13" s="17"/>
      <c r="E13" s="17"/>
      <c r="F13" s="17"/>
      <c r="G13" s="17"/>
      <c r="H13" s="17"/>
      <c r="I13" s="19"/>
    </row>
    <row r="14" spans="1:9" x14ac:dyDescent="0.45">
      <c r="A14" s="27" t="s">
        <v>104</v>
      </c>
      <c r="B14" s="15" t="s">
        <v>12</v>
      </c>
      <c r="C14" s="15">
        <f>100-52</f>
        <v>48</v>
      </c>
      <c r="D14" s="15"/>
      <c r="E14" s="15"/>
      <c r="F14" s="15"/>
      <c r="G14" s="15"/>
      <c r="H14" s="15"/>
      <c r="I14" s="21"/>
    </row>
    <row r="15" spans="1:9" x14ac:dyDescent="0.45">
      <c r="A15" s="28"/>
      <c r="B15" s="16"/>
      <c r="C15" s="16"/>
      <c r="D15" s="16"/>
      <c r="E15" s="16"/>
      <c r="F15" s="16"/>
      <c r="G15" s="16"/>
      <c r="H15" s="16"/>
      <c r="I15" s="18"/>
    </row>
    <row r="16" spans="1:9" x14ac:dyDescent="0.45">
      <c r="A16" s="28"/>
      <c r="B16" s="16"/>
      <c r="C16" s="16"/>
      <c r="D16" s="16"/>
      <c r="E16" s="16"/>
      <c r="F16" s="16"/>
      <c r="G16" s="16"/>
      <c r="H16" s="16"/>
      <c r="I16" s="18"/>
    </row>
    <row r="17" spans="1:9" x14ac:dyDescent="0.45">
      <c r="A17" s="28"/>
      <c r="B17" s="16"/>
      <c r="C17" s="16"/>
      <c r="D17" s="16"/>
      <c r="E17" s="16"/>
      <c r="F17" s="16"/>
      <c r="G17" s="16"/>
      <c r="H17" s="16"/>
      <c r="I17" s="18"/>
    </row>
    <row r="18" spans="1:9" x14ac:dyDescent="0.45">
      <c r="A18" s="28"/>
      <c r="B18" s="16"/>
      <c r="C18" s="16"/>
      <c r="D18" s="16"/>
      <c r="E18" s="16"/>
      <c r="F18" s="16"/>
      <c r="G18" s="16"/>
      <c r="H18" s="16"/>
      <c r="I18" s="18"/>
    </row>
    <row r="19" spans="1:9" x14ac:dyDescent="0.45">
      <c r="A19" s="28"/>
      <c r="B19" s="16"/>
      <c r="C19" s="16"/>
      <c r="D19" s="16"/>
      <c r="E19" s="16"/>
      <c r="F19" s="16"/>
      <c r="G19" s="16"/>
      <c r="H19" s="16"/>
      <c r="I19" s="18"/>
    </row>
    <row r="20" spans="1:9" x14ac:dyDescent="0.45">
      <c r="A20" s="28"/>
      <c r="B20" s="16"/>
      <c r="C20" s="16"/>
      <c r="D20" s="16"/>
      <c r="E20" s="16"/>
      <c r="F20" s="16"/>
      <c r="G20" s="16"/>
      <c r="H20" s="16"/>
      <c r="I20" s="18"/>
    </row>
    <row r="21" spans="1:9" x14ac:dyDescent="0.45">
      <c r="A21" s="28"/>
      <c r="B21" s="16"/>
      <c r="C21" s="16"/>
      <c r="D21" s="16"/>
      <c r="E21" s="16"/>
      <c r="F21" s="16"/>
      <c r="G21" s="16"/>
      <c r="H21" s="16"/>
      <c r="I21" s="18"/>
    </row>
    <row r="22" spans="1:9" x14ac:dyDescent="0.45">
      <c r="A22" s="29"/>
      <c r="B22" s="17"/>
      <c r="C22" s="17"/>
      <c r="D22" s="17"/>
      <c r="E22" s="17"/>
      <c r="F22" s="17"/>
      <c r="G22" s="17"/>
      <c r="H22" s="17"/>
      <c r="I22" s="19"/>
    </row>
    <row r="23" spans="1:9" x14ac:dyDescent="0.45">
      <c r="A23" s="27" t="s">
        <v>105</v>
      </c>
      <c r="B23" s="15" t="s">
        <v>13</v>
      </c>
      <c r="C23" s="15">
        <f>100-52</f>
        <v>48</v>
      </c>
      <c r="D23" s="15"/>
      <c r="E23" s="15"/>
      <c r="F23" s="15"/>
      <c r="G23" s="15"/>
      <c r="H23" s="15"/>
      <c r="I23" s="21"/>
    </row>
    <row r="24" spans="1:9" x14ac:dyDescent="0.45">
      <c r="A24" s="28"/>
      <c r="B24" s="16"/>
      <c r="C24" s="16"/>
      <c r="D24" s="16"/>
      <c r="E24" s="16"/>
      <c r="F24" s="16"/>
      <c r="G24" s="16"/>
      <c r="H24" s="16"/>
      <c r="I24" s="18"/>
    </row>
    <row r="25" spans="1:9" x14ac:dyDescent="0.45">
      <c r="A25" s="28"/>
      <c r="B25" s="16"/>
      <c r="C25" s="16"/>
      <c r="D25" s="16"/>
      <c r="E25" s="16"/>
      <c r="F25" s="16"/>
      <c r="G25" s="16"/>
      <c r="H25" s="16"/>
      <c r="I25" s="18"/>
    </row>
    <row r="26" spans="1:9" x14ac:dyDescent="0.45">
      <c r="A26" s="28"/>
      <c r="B26" s="16"/>
      <c r="C26" s="16"/>
      <c r="D26" s="16"/>
      <c r="E26" s="16"/>
      <c r="F26" s="16"/>
      <c r="G26" s="16"/>
      <c r="H26" s="16"/>
      <c r="I26" s="18"/>
    </row>
    <row r="27" spans="1:9" x14ac:dyDescent="0.45">
      <c r="A27" s="28"/>
      <c r="B27" s="16"/>
      <c r="C27" s="16"/>
      <c r="D27" s="16"/>
      <c r="E27" s="16"/>
      <c r="F27" s="16"/>
      <c r="G27" s="16"/>
      <c r="H27" s="16"/>
      <c r="I27" s="18"/>
    </row>
    <row r="28" spans="1:9" x14ac:dyDescent="0.45">
      <c r="A28" s="28"/>
      <c r="B28" s="16"/>
      <c r="C28" s="16"/>
      <c r="D28" s="16"/>
      <c r="E28" s="16"/>
      <c r="F28" s="16"/>
      <c r="G28" s="16"/>
      <c r="H28" s="16"/>
      <c r="I28" s="18"/>
    </row>
    <row r="29" spans="1:9" x14ac:dyDescent="0.45">
      <c r="A29" s="28"/>
      <c r="B29" s="16"/>
      <c r="C29" s="16"/>
      <c r="D29" s="16"/>
      <c r="E29" s="16"/>
      <c r="F29" s="16"/>
      <c r="G29" s="16"/>
      <c r="H29" s="16"/>
      <c r="I29" s="18"/>
    </row>
    <row r="30" spans="1:9" x14ac:dyDescent="0.45">
      <c r="A30" s="28"/>
      <c r="B30" s="16"/>
      <c r="C30" s="16"/>
      <c r="D30" s="16"/>
      <c r="E30" s="16"/>
      <c r="F30" s="16"/>
      <c r="G30" s="16"/>
      <c r="H30" s="16"/>
      <c r="I30" s="18"/>
    </row>
    <row r="31" spans="1:9" x14ac:dyDescent="0.45">
      <c r="A31" s="29"/>
      <c r="B31" s="17"/>
      <c r="C31" s="17"/>
      <c r="D31" s="17"/>
      <c r="E31" s="17"/>
      <c r="F31" s="17"/>
      <c r="G31" s="17"/>
      <c r="H31" s="17"/>
      <c r="I31" s="19"/>
    </row>
    <row r="32" spans="1:9" x14ac:dyDescent="0.45">
      <c r="A32" s="27" t="s">
        <v>106</v>
      </c>
      <c r="B32" s="15" t="s">
        <v>16</v>
      </c>
      <c r="C32" s="15">
        <f>100-52</f>
        <v>48</v>
      </c>
      <c r="D32" s="15"/>
      <c r="E32" s="15"/>
      <c r="F32" s="15"/>
      <c r="G32" s="15"/>
      <c r="H32" s="15"/>
      <c r="I32" s="21"/>
    </row>
    <row r="33" spans="1:9" x14ac:dyDescent="0.45">
      <c r="A33" s="28"/>
      <c r="B33" s="16"/>
      <c r="C33" s="16"/>
      <c r="D33" s="16"/>
      <c r="E33" s="16"/>
      <c r="F33" s="16"/>
      <c r="G33" s="16"/>
      <c r="H33" s="16"/>
      <c r="I33" s="18"/>
    </row>
    <row r="34" spans="1:9" x14ac:dyDescent="0.45">
      <c r="A34" s="28"/>
      <c r="B34" s="16"/>
      <c r="C34" s="16"/>
      <c r="D34" s="16"/>
      <c r="E34" s="16"/>
      <c r="F34" s="16"/>
      <c r="G34" s="16"/>
      <c r="H34" s="16"/>
      <c r="I34" s="18"/>
    </row>
    <row r="35" spans="1:9" x14ac:dyDescent="0.45">
      <c r="A35" s="28"/>
      <c r="B35" s="16"/>
      <c r="C35" s="16"/>
      <c r="D35" s="16"/>
      <c r="E35" s="16"/>
      <c r="F35" s="16"/>
      <c r="G35" s="16"/>
      <c r="H35" s="16"/>
      <c r="I35" s="18"/>
    </row>
    <row r="36" spans="1:9" x14ac:dyDescent="0.45">
      <c r="A36" s="28"/>
      <c r="B36" s="16"/>
      <c r="C36" s="16"/>
      <c r="D36" s="16"/>
      <c r="E36" s="16"/>
      <c r="F36" s="16"/>
      <c r="G36" s="16"/>
      <c r="H36" s="16"/>
      <c r="I36" s="18"/>
    </row>
    <row r="37" spans="1:9" x14ac:dyDescent="0.45">
      <c r="A37" s="28"/>
      <c r="B37" s="16"/>
      <c r="C37" s="16"/>
      <c r="D37" s="16"/>
      <c r="E37" s="16"/>
      <c r="F37" s="16"/>
      <c r="G37" s="16"/>
      <c r="H37" s="16"/>
      <c r="I37" s="18"/>
    </row>
    <row r="38" spans="1:9" x14ac:dyDescent="0.45">
      <c r="A38" s="28"/>
      <c r="B38" s="16"/>
      <c r="C38" s="16"/>
      <c r="D38" s="16"/>
      <c r="E38" s="16"/>
      <c r="F38" s="16"/>
      <c r="G38" s="16"/>
      <c r="H38" s="16"/>
      <c r="I38" s="18"/>
    </row>
    <row r="39" spans="1:9" x14ac:dyDescent="0.45">
      <c r="A39" s="28"/>
      <c r="B39" s="16"/>
      <c r="C39" s="16"/>
      <c r="D39" s="16"/>
      <c r="E39" s="16"/>
      <c r="F39" s="16"/>
      <c r="G39" s="16"/>
      <c r="H39" s="16"/>
      <c r="I39" s="18"/>
    </row>
    <row r="40" spans="1:9" x14ac:dyDescent="0.45">
      <c r="A40" s="29"/>
      <c r="B40" s="17"/>
      <c r="C40" s="17"/>
      <c r="D40" s="17"/>
      <c r="E40" s="17"/>
      <c r="F40" s="17"/>
      <c r="G40" s="17"/>
      <c r="H40" s="17"/>
      <c r="I40" s="19"/>
    </row>
    <row r="41" spans="1:9" x14ac:dyDescent="0.45">
      <c r="A41" s="27" t="s">
        <v>107</v>
      </c>
      <c r="B41" s="15" t="s">
        <v>18</v>
      </c>
      <c r="C41" s="15">
        <f>100-48</f>
        <v>52</v>
      </c>
      <c r="D41" s="15"/>
      <c r="E41" s="15"/>
      <c r="F41" s="15"/>
      <c r="G41" s="15"/>
      <c r="H41" s="15"/>
      <c r="I41" s="21"/>
    </row>
    <row r="42" spans="1:9" x14ac:dyDescent="0.45">
      <c r="A42" s="28"/>
      <c r="B42" s="16"/>
      <c r="C42" s="16"/>
      <c r="D42" s="16"/>
      <c r="E42" s="16"/>
      <c r="F42" s="16"/>
      <c r="G42" s="16"/>
      <c r="H42" s="16"/>
      <c r="I42" s="18"/>
    </row>
    <row r="43" spans="1:9" x14ac:dyDescent="0.45">
      <c r="A43" s="28"/>
      <c r="B43" s="16"/>
      <c r="C43" s="16"/>
      <c r="D43" s="16"/>
      <c r="E43" s="16"/>
      <c r="F43" s="16"/>
      <c r="G43" s="16"/>
      <c r="H43" s="16"/>
      <c r="I43" s="18"/>
    </row>
    <row r="44" spans="1:9" x14ac:dyDescent="0.45">
      <c r="A44" s="28"/>
      <c r="B44" s="16"/>
      <c r="C44" s="16"/>
      <c r="D44" s="16"/>
      <c r="E44" s="16"/>
      <c r="F44" s="16"/>
      <c r="G44" s="16"/>
      <c r="H44" s="16"/>
      <c r="I44" s="18"/>
    </row>
    <row r="45" spans="1:9" x14ac:dyDescent="0.45">
      <c r="A45" s="28"/>
      <c r="B45" s="16"/>
      <c r="C45" s="16"/>
      <c r="D45" s="16"/>
      <c r="E45" s="16"/>
      <c r="F45" s="16"/>
      <c r="G45" s="16"/>
      <c r="H45" s="16"/>
      <c r="I45" s="18"/>
    </row>
    <row r="46" spans="1:9" x14ac:dyDescent="0.45">
      <c r="A46" s="28"/>
      <c r="B46" s="16"/>
      <c r="C46" s="16"/>
      <c r="D46" s="16"/>
      <c r="E46" s="16"/>
      <c r="F46" s="16"/>
      <c r="G46" s="16"/>
      <c r="H46" s="16"/>
      <c r="I46" s="18"/>
    </row>
    <row r="47" spans="1:9" x14ac:dyDescent="0.45">
      <c r="A47" s="28"/>
      <c r="B47" s="16"/>
      <c r="C47" s="16"/>
      <c r="D47" s="16"/>
      <c r="E47" s="16"/>
      <c r="F47" s="16"/>
      <c r="G47" s="16"/>
      <c r="H47" s="16"/>
      <c r="I47" s="18"/>
    </row>
    <row r="48" spans="1:9" x14ac:dyDescent="0.45">
      <c r="A48" s="28"/>
      <c r="B48" s="16"/>
      <c r="C48" s="16"/>
      <c r="D48" s="16"/>
      <c r="E48" s="16"/>
      <c r="F48" s="16"/>
      <c r="G48" s="16"/>
      <c r="H48" s="16"/>
      <c r="I48" s="18"/>
    </row>
    <row r="49" spans="1:9" x14ac:dyDescent="0.45">
      <c r="A49" s="29"/>
      <c r="B49" s="17"/>
      <c r="C49" s="17"/>
      <c r="D49" s="17"/>
      <c r="E49" s="17"/>
      <c r="F49" s="17"/>
      <c r="G49" s="17"/>
      <c r="H49" s="17"/>
      <c r="I49" s="19"/>
    </row>
    <row r="50" spans="1:9" x14ac:dyDescent="0.45">
      <c r="A50" s="27" t="s">
        <v>108</v>
      </c>
      <c r="B50" s="12" t="s">
        <v>19</v>
      </c>
      <c r="C50" s="15">
        <f>100-47</f>
        <v>53</v>
      </c>
      <c r="D50" s="15"/>
      <c r="E50" s="15"/>
      <c r="F50" s="15"/>
      <c r="G50" s="15"/>
      <c r="H50" s="15"/>
      <c r="I50" s="21"/>
    </row>
    <row r="51" spans="1:9" x14ac:dyDescent="0.45">
      <c r="A51" s="28"/>
      <c r="B51" s="13"/>
      <c r="C51" s="16"/>
      <c r="D51" s="16"/>
      <c r="E51" s="16"/>
      <c r="F51" s="16"/>
      <c r="G51" s="16"/>
      <c r="H51" s="16"/>
      <c r="I51" s="18"/>
    </row>
    <row r="52" spans="1:9" x14ac:dyDescent="0.45">
      <c r="A52" s="28"/>
      <c r="B52" s="13"/>
      <c r="C52" s="16"/>
      <c r="D52" s="16"/>
      <c r="E52" s="16"/>
      <c r="F52" s="16"/>
      <c r="G52" s="16"/>
      <c r="H52" s="16"/>
      <c r="I52" s="18"/>
    </row>
    <row r="53" spans="1:9" x14ac:dyDescent="0.45">
      <c r="A53" s="28"/>
      <c r="B53" s="13"/>
      <c r="C53" s="16"/>
      <c r="D53" s="16"/>
      <c r="E53" s="16"/>
      <c r="F53" s="16"/>
      <c r="G53" s="16"/>
      <c r="H53" s="16"/>
      <c r="I53" s="18"/>
    </row>
    <row r="54" spans="1:9" x14ac:dyDescent="0.45">
      <c r="A54" s="28"/>
      <c r="B54" s="13"/>
      <c r="C54" s="16"/>
      <c r="D54" s="16"/>
      <c r="E54" s="16"/>
      <c r="F54" s="16"/>
      <c r="G54" s="16"/>
      <c r="H54" s="16"/>
      <c r="I54" s="18"/>
    </row>
    <row r="55" spans="1:9" x14ac:dyDescent="0.45">
      <c r="A55" s="28"/>
      <c r="B55" s="13"/>
      <c r="C55" s="16"/>
      <c r="D55" s="16"/>
      <c r="E55" s="16"/>
      <c r="F55" s="16"/>
      <c r="G55" s="16"/>
      <c r="H55" s="16"/>
      <c r="I55" s="18"/>
    </row>
    <row r="56" spans="1:9" x14ac:dyDescent="0.45">
      <c r="A56" s="28"/>
      <c r="B56" s="13"/>
      <c r="C56" s="16"/>
      <c r="D56" s="16"/>
      <c r="E56" s="16"/>
      <c r="F56" s="16"/>
      <c r="G56" s="16"/>
      <c r="H56" s="16"/>
      <c r="I56" s="18"/>
    </row>
    <row r="57" spans="1:9" x14ac:dyDescent="0.45">
      <c r="A57" s="28"/>
      <c r="B57" s="13"/>
      <c r="C57" s="16"/>
      <c r="D57" s="16"/>
      <c r="E57" s="16"/>
      <c r="F57" s="16"/>
      <c r="G57" s="16"/>
      <c r="H57" s="16"/>
      <c r="I57" s="18"/>
    </row>
    <row r="58" spans="1:9" x14ac:dyDescent="0.45">
      <c r="A58" s="29"/>
      <c r="B58" s="14"/>
      <c r="C58" s="17"/>
      <c r="D58" s="17"/>
      <c r="E58" s="17"/>
      <c r="F58" s="17"/>
      <c r="G58" s="17"/>
      <c r="H58" s="17"/>
      <c r="I58" s="19"/>
    </row>
    <row r="59" spans="1:9" x14ac:dyDescent="0.45">
      <c r="A59" s="27" t="s">
        <v>109</v>
      </c>
      <c r="B59" s="12" t="s">
        <v>24</v>
      </c>
      <c r="C59" s="15">
        <f>100-45</f>
        <v>55</v>
      </c>
      <c r="D59" s="15"/>
      <c r="E59" s="15"/>
      <c r="F59" s="15"/>
      <c r="G59" s="15"/>
      <c r="H59" s="15"/>
      <c r="I59" s="21"/>
    </row>
    <row r="60" spans="1:9" x14ac:dyDescent="0.45">
      <c r="A60" s="28"/>
      <c r="B60" s="13"/>
      <c r="C60" s="16"/>
      <c r="D60" s="16"/>
      <c r="E60" s="16"/>
      <c r="F60" s="16"/>
      <c r="G60" s="16"/>
      <c r="H60" s="16"/>
      <c r="I60" s="18"/>
    </row>
    <row r="61" spans="1:9" x14ac:dyDescent="0.45">
      <c r="A61" s="28"/>
      <c r="B61" s="13"/>
      <c r="C61" s="16"/>
      <c r="D61" s="16"/>
      <c r="E61" s="16"/>
      <c r="F61" s="16"/>
      <c r="G61" s="16"/>
      <c r="H61" s="16"/>
      <c r="I61" s="18"/>
    </row>
    <row r="62" spans="1:9" x14ac:dyDescent="0.45">
      <c r="A62" s="28"/>
      <c r="B62" s="13"/>
      <c r="C62" s="16"/>
      <c r="D62" s="16"/>
      <c r="E62" s="16"/>
      <c r="F62" s="16"/>
      <c r="G62" s="16"/>
      <c r="H62" s="16"/>
      <c r="I62" s="18"/>
    </row>
    <row r="63" spans="1:9" x14ac:dyDescent="0.45">
      <c r="A63" s="28"/>
      <c r="B63" s="13"/>
      <c r="C63" s="16"/>
      <c r="D63" s="16"/>
      <c r="E63" s="16"/>
      <c r="F63" s="16"/>
      <c r="G63" s="16"/>
      <c r="H63" s="16"/>
      <c r="I63" s="18"/>
    </row>
    <row r="64" spans="1:9" x14ac:dyDescent="0.45">
      <c r="A64" s="28"/>
      <c r="B64" s="13"/>
      <c r="C64" s="16"/>
      <c r="D64" s="16"/>
      <c r="E64" s="16"/>
      <c r="F64" s="16"/>
      <c r="G64" s="16"/>
      <c r="H64" s="16"/>
      <c r="I64" s="18"/>
    </row>
    <row r="65" spans="1:9" x14ac:dyDescent="0.45">
      <c r="A65" s="28"/>
      <c r="B65" s="13"/>
      <c r="C65" s="16"/>
      <c r="D65" s="16"/>
      <c r="E65" s="16"/>
      <c r="F65" s="16"/>
      <c r="G65" s="16"/>
      <c r="H65" s="16"/>
      <c r="I65" s="18"/>
    </row>
    <row r="66" spans="1:9" x14ac:dyDescent="0.45">
      <c r="A66" s="28"/>
      <c r="B66" s="13"/>
      <c r="C66" s="16"/>
      <c r="D66" s="16"/>
      <c r="E66" s="16"/>
      <c r="F66" s="16"/>
      <c r="G66" s="16"/>
      <c r="H66" s="16"/>
      <c r="I66" s="18"/>
    </row>
    <row r="67" spans="1:9" x14ac:dyDescent="0.45">
      <c r="A67" s="29"/>
      <c r="B67" s="14"/>
      <c r="C67" s="17"/>
      <c r="D67" s="17"/>
      <c r="E67" s="17"/>
      <c r="F67" s="17"/>
      <c r="G67" s="17"/>
      <c r="H67" s="17"/>
      <c r="I67" s="19"/>
    </row>
    <row r="68" spans="1:9" x14ac:dyDescent="0.45">
      <c r="A68" s="27" t="s">
        <v>110</v>
      </c>
      <c r="B68" s="12" t="s">
        <v>23</v>
      </c>
      <c r="C68" s="15">
        <f>100-45</f>
        <v>55</v>
      </c>
      <c r="D68" s="15"/>
      <c r="E68" s="15"/>
      <c r="F68" s="15"/>
      <c r="G68" s="15"/>
      <c r="H68" s="15"/>
      <c r="I68" s="21"/>
    </row>
    <row r="69" spans="1:9" x14ac:dyDescent="0.45">
      <c r="A69" s="28"/>
      <c r="B69" s="16"/>
      <c r="C69" s="16"/>
      <c r="D69" s="16"/>
      <c r="E69" s="16"/>
      <c r="F69" s="16"/>
      <c r="G69" s="16"/>
      <c r="H69" s="16"/>
      <c r="I69" s="18"/>
    </row>
    <row r="70" spans="1:9" x14ac:dyDescent="0.45">
      <c r="A70" s="28"/>
      <c r="B70" s="16"/>
      <c r="C70" s="16"/>
      <c r="D70" s="16"/>
      <c r="E70" s="16"/>
      <c r="F70" s="16"/>
      <c r="G70" s="16"/>
      <c r="H70" s="16"/>
      <c r="I70" s="18"/>
    </row>
    <row r="71" spans="1:9" x14ac:dyDescent="0.45">
      <c r="A71" s="28"/>
      <c r="B71" s="16"/>
      <c r="C71" s="16"/>
      <c r="D71" s="16"/>
      <c r="E71" s="16"/>
      <c r="F71" s="16"/>
      <c r="G71" s="16"/>
      <c r="H71" s="16"/>
      <c r="I71" s="18"/>
    </row>
    <row r="72" spans="1:9" x14ac:dyDescent="0.45">
      <c r="A72" s="28"/>
      <c r="B72" s="16"/>
      <c r="C72" s="16"/>
      <c r="D72" s="16"/>
      <c r="E72" s="16"/>
      <c r="F72" s="16"/>
      <c r="G72" s="16"/>
      <c r="H72" s="16"/>
      <c r="I72" s="18"/>
    </row>
    <row r="73" spans="1:9" x14ac:dyDescent="0.45">
      <c r="A73" s="28"/>
      <c r="B73" s="16"/>
      <c r="C73" s="16"/>
      <c r="D73" s="16"/>
      <c r="E73" s="16"/>
      <c r="F73" s="16"/>
      <c r="G73" s="16"/>
      <c r="H73" s="16"/>
      <c r="I73" s="18"/>
    </row>
    <row r="74" spans="1:9" x14ac:dyDescent="0.45">
      <c r="A74" s="28"/>
      <c r="B74" s="16"/>
      <c r="C74" s="16"/>
      <c r="D74" s="16"/>
      <c r="E74" s="16"/>
      <c r="F74" s="16"/>
      <c r="G74" s="16"/>
      <c r="H74" s="16"/>
      <c r="I74" s="18"/>
    </row>
    <row r="75" spans="1:9" x14ac:dyDescent="0.45">
      <c r="A75" s="28"/>
      <c r="B75" s="16"/>
      <c r="C75" s="16"/>
      <c r="D75" s="16"/>
      <c r="E75" s="16"/>
      <c r="F75" s="16"/>
      <c r="G75" s="16"/>
      <c r="H75" s="16"/>
      <c r="I75" s="18"/>
    </row>
    <row r="76" spans="1:9" x14ac:dyDescent="0.45">
      <c r="A76" s="29"/>
      <c r="B76" s="17"/>
      <c r="C76" s="17"/>
      <c r="D76" s="17"/>
      <c r="E76" s="17"/>
      <c r="F76" s="17"/>
      <c r="G76" s="17"/>
      <c r="H76" s="17"/>
      <c r="I76" s="19"/>
    </row>
    <row r="77" spans="1:9" x14ac:dyDescent="0.45">
      <c r="A77" s="27" t="s">
        <v>111</v>
      </c>
      <c r="B77" s="12" t="s">
        <v>38</v>
      </c>
      <c r="C77" s="15">
        <f>100-52</f>
        <v>48</v>
      </c>
      <c r="D77" s="15"/>
      <c r="E77" s="15"/>
      <c r="F77" s="15"/>
      <c r="G77" s="15"/>
      <c r="H77" s="15"/>
      <c r="I77" s="21"/>
    </row>
    <row r="78" spans="1:9" x14ac:dyDescent="0.45">
      <c r="A78" s="28"/>
      <c r="B78" s="16"/>
      <c r="C78" s="16"/>
      <c r="D78" s="16"/>
      <c r="E78" s="16"/>
      <c r="F78" s="16"/>
      <c r="G78" s="16"/>
      <c r="H78" s="16"/>
      <c r="I78" s="18"/>
    </row>
    <row r="79" spans="1:9" x14ac:dyDescent="0.45">
      <c r="A79" s="28"/>
      <c r="B79" s="16"/>
      <c r="C79" s="16"/>
      <c r="D79" s="16"/>
      <c r="E79" s="16"/>
      <c r="F79" s="16"/>
      <c r="G79" s="16"/>
      <c r="H79" s="16"/>
      <c r="I79" s="18"/>
    </row>
    <row r="80" spans="1:9" x14ac:dyDescent="0.45">
      <c r="A80" s="28"/>
      <c r="B80" s="16"/>
      <c r="C80" s="16"/>
      <c r="D80" s="16"/>
      <c r="E80" s="16"/>
      <c r="F80" s="16"/>
      <c r="G80" s="16"/>
      <c r="H80" s="16"/>
      <c r="I80" s="18"/>
    </row>
    <row r="81" spans="1:9" x14ac:dyDescent="0.45">
      <c r="A81" s="28"/>
      <c r="B81" s="16"/>
      <c r="C81" s="16"/>
      <c r="D81" s="16"/>
      <c r="E81" s="16"/>
      <c r="F81" s="16"/>
      <c r="G81" s="16"/>
      <c r="H81" s="16"/>
      <c r="I81" s="18"/>
    </row>
    <row r="82" spans="1:9" x14ac:dyDescent="0.45">
      <c r="A82" s="28"/>
      <c r="B82" s="16"/>
      <c r="C82" s="16"/>
      <c r="D82" s="16"/>
      <c r="E82" s="16"/>
      <c r="F82" s="16"/>
      <c r="G82" s="16"/>
      <c r="H82" s="16"/>
      <c r="I82" s="18"/>
    </row>
    <row r="83" spans="1:9" x14ac:dyDescent="0.45">
      <c r="A83" s="28"/>
      <c r="B83" s="16"/>
      <c r="C83" s="16"/>
      <c r="D83" s="16"/>
      <c r="E83" s="16"/>
      <c r="F83" s="16"/>
      <c r="G83" s="16"/>
      <c r="H83" s="16"/>
      <c r="I83" s="18"/>
    </row>
    <row r="84" spans="1:9" x14ac:dyDescent="0.45">
      <c r="A84" s="28"/>
      <c r="B84" s="16"/>
      <c r="C84" s="16"/>
      <c r="D84" s="16"/>
      <c r="E84" s="16"/>
      <c r="F84" s="16"/>
      <c r="G84" s="16"/>
      <c r="H84" s="16"/>
      <c r="I84" s="18"/>
    </row>
    <row r="85" spans="1:9" x14ac:dyDescent="0.45">
      <c r="A85" s="29"/>
      <c r="B85" s="17"/>
      <c r="C85" s="17"/>
      <c r="D85" s="17"/>
      <c r="E85" s="17"/>
      <c r="F85" s="17"/>
      <c r="G85" s="17"/>
      <c r="H85" s="17"/>
      <c r="I85" s="19"/>
    </row>
    <row r="86" spans="1:9" x14ac:dyDescent="0.45">
      <c r="A86" s="27" t="s">
        <v>112</v>
      </c>
      <c r="B86" s="12" t="s">
        <v>44</v>
      </c>
      <c r="C86" s="15">
        <f>100-44</f>
        <v>56</v>
      </c>
      <c r="D86" s="15"/>
      <c r="E86" s="15"/>
      <c r="F86" s="15"/>
      <c r="G86" s="15"/>
      <c r="H86" s="15"/>
      <c r="I86" s="21"/>
    </row>
    <row r="87" spans="1:9" x14ac:dyDescent="0.45">
      <c r="A87" s="28"/>
      <c r="B87" s="16"/>
      <c r="C87" s="16"/>
      <c r="D87" s="16"/>
      <c r="E87" s="16"/>
      <c r="F87" s="16"/>
      <c r="G87" s="16"/>
      <c r="H87" s="16"/>
      <c r="I87" s="18"/>
    </row>
    <row r="88" spans="1:9" x14ac:dyDescent="0.45">
      <c r="A88" s="28"/>
      <c r="B88" s="16"/>
      <c r="C88" s="16"/>
      <c r="D88" s="16"/>
      <c r="E88" s="16"/>
      <c r="F88" s="16"/>
      <c r="G88" s="16"/>
      <c r="H88" s="16"/>
      <c r="I88" s="18"/>
    </row>
    <row r="89" spans="1:9" x14ac:dyDescent="0.45">
      <c r="A89" s="28"/>
      <c r="B89" s="16"/>
      <c r="C89" s="16"/>
      <c r="D89" s="16"/>
      <c r="E89" s="16"/>
      <c r="F89" s="16"/>
      <c r="G89" s="16"/>
      <c r="H89" s="16"/>
      <c r="I89" s="18"/>
    </row>
    <row r="90" spans="1:9" x14ac:dyDescent="0.45">
      <c r="A90" s="28"/>
      <c r="B90" s="16"/>
      <c r="C90" s="16"/>
      <c r="D90" s="16"/>
      <c r="E90" s="16"/>
      <c r="F90" s="16"/>
      <c r="G90" s="16"/>
      <c r="H90" s="16"/>
      <c r="I90" s="18"/>
    </row>
    <row r="91" spans="1:9" x14ac:dyDescent="0.45">
      <c r="A91" s="28"/>
      <c r="B91" s="16"/>
      <c r="C91" s="16"/>
      <c r="D91" s="16"/>
      <c r="E91" s="16"/>
      <c r="F91" s="16"/>
      <c r="G91" s="16"/>
      <c r="H91" s="16"/>
      <c r="I91" s="18"/>
    </row>
    <row r="92" spans="1:9" x14ac:dyDescent="0.45">
      <c r="A92" s="28"/>
      <c r="B92" s="16"/>
      <c r="C92" s="16"/>
      <c r="D92" s="16"/>
      <c r="E92" s="16"/>
      <c r="F92" s="16"/>
      <c r="G92" s="16"/>
      <c r="H92" s="16"/>
      <c r="I92" s="18"/>
    </row>
    <row r="93" spans="1:9" x14ac:dyDescent="0.45">
      <c r="A93" s="28"/>
      <c r="B93" s="16"/>
      <c r="C93" s="16"/>
      <c r="D93" s="16"/>
      <c r="E93" s="16"/>
      <c r="F93" s="16"/>
      <c r="G93" s="16"/>
      <c r="H93" s="16"/>
      <c r="I93" s="18"/>
    </row>
    <row r="94" spans="1:9" x14ac:dyDescent="0.45">
      <c r="A94" s="29"/>
      <c r="B94" s="17"/>
      <c r="C94" s="17"/>
      <c r="D94" s="17"/>
      <c r="E94" s="17"/>
      <c r="F94" s="17"/>
      <c r="G94" s="17"/>
      <c r="H94" s="17"/>
      <c r="I94" s="19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Combined Table</vt:lpstr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2022-10-03T07:58:28Z</dcterms:modified>
</cp:coreProperties>
</file>